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50" windowWidth="11205" windowHeight="5280" activeTab="1"/>
  </bookViews>
  <sheets>
    <sheet name="Instructions" sheetId="5" r:id="rId1"/>
    <sheet name="Calculation" sheetId="4" r:id="rId2"/>
    <sheet name="Summary" sheetId="18" state="hidden" r:id="rId3"/>
    <sheet name="Support" sheetId="6" r:id="rId4"/>
    <sheet name="Data" sheetId="2" state="hidden" r:id="rId5"/>
    <sheet name="Messages" sheetId="19" state="hidden" r:id="rId6"/>
    <sheet name="IRT" sheetId="17" state="hidden" r:id="rId7"/>
  </sheets>
  <definedNames>
    <definedName name="AffordabilityPredisasterLabel">Calculation!#REF!</definedName>
    <definedName name="AffordabilityWithIRTLabel">Calculation!#REF!</definedName>
    <definedName name="AmountOverLimit">Calculation!$P$101</definedName>
    <definedName name="ApplicantName">Calculation!$H$4</definedName>
    <definedName name="ApplicantRegistration">Calculation!$H$6</definedName>
    <definedName name="Basis">Calculation!$AH$8</definedName>
    <definedName name="Bedrooms">Calculation!$H$82</definedName>
    <definedName name="ContributionApplicant">Calculation!$AJ$95</definedName>
    <definedName name="ContributionComment">Calculation!$C$105</definedName>
    <definedName name="ContributionPHA">Calculation!$AJ$101</definedName>
    <definedName name="ContributionResultsApplicant">Calculation!$AJ$107</definedName>
    <definedName name="ContributionResultsComment">Calculation!$C$105</definedName>
    <definedName name="ContributionResultsDHAPAgency">Calculation!$AJ$108</definedName>
    <definedName name="CurrentAffordability">Calculation!$P$93</definedName>
    <definedName name="CurrentElectric">Calculation!$AA$29</definedName>
    <definedName name="CurrentElectricFrequency">Calculation!$AF$29</definedName>
    <definedName name="CurrentElectricMo">Calculation!$AJ$29</definedName>
    <definedName name="CurrentExpensesTotalMo">Calculation!$AJ$47</definedName>
    <definedName name="CurrentGas">Calculation!$AA$32</definedName>
    <definedName name="CurrentGasFrequency">Calculation!$AF$32</definedName>
    <definedName name="CurrentGasMo">Calculation!$AJ$32</definedName>
    <definedName name="CurrentIncomeAmountA">Calculation!$AA$54</definedName>
    <definedName name="CurrentIncomeAmountB">Calculation!$AA$57</definedName>
    <definedName name="CurrentIncomeAmountC">Calculation!$AA$60</definedName>
    <definedName name="CurrentIncomeAmountD">Calculation!$AA$63</definedName>
    <definedName name="CurrentIncomeAmountE">Calculation!$AA$66</definedName>
    <definedName name="CurrentIncomeFrequencyC">Calculation!$AF$60</definedName>
    <definedName name="CurrentIncomeFrequencyD">Calculation!$AF$63</definedName>
    <definedName name="CurrentIncomeFrequencyE">Calculation!$AF$66</definedName>
    <definedName name="CurrentIncomeFrequncyA">Calculation!$AF$54</definedName>
    <definedName name="CurrentIncomeFrequncyB">Calculation!$AF$57</definedName>
    <definedName name="CurrentIncomeMoA">Calculation!$AJ$54</definedName>
    <definedName name="CurrentIncomeMoB">Calculation!$AJ$57</definedName>
    <definedName name="CurrentIncomeMoC">Calculation!$AJ$60</definedName>
    <definedName name="CurrentIncomeMoD">Calculation!$AJ$63</definedName>
    <definedName name="CurrentIncomeMoE">Calculation!$AJ$66</definedName>
    <definedName name="CurrentIncomeTotalMo">Calculation!$AJ$70</definedName>
    <definedName name="CurrentInsurance">Calculation!$AA$20</definedName>
    <definedName name="CurrentInsuranceFrequency">Calculation!$AF$20</definedName>
    <definedName name="CurrentInsuranceMo">Calculation!$AJ$20</definedName>
    <definedName name="CurrentMortgage">Calculation!$AA$14</definedName>
    <definedName name="CurrentMortgageFrequency">Calculation!$AF$14</definedName>
    <definedName name="CurrentMortgageMo">Calculation!$AJ$14</definedName>
    <definedName name="CurrentOil">Calculation!$AA$35</definedName>
    <definedName name="CurrentOilFrequency">Calculation!$AF$35</definedName>
    <definedName name="CurrentOilMo">Calculation!$AJ$35</definedName>
    <definedName name="CurrentOther">Calculation!$AA$44</definedName>
    <definedName name="CurrentOtherFrequency">Calculation!$AF$44</definedName>
    <definedName name="CurrentOtherMo">Calculation!$AJ$44</definedName>
    <definedName name="CurrentPropane">Calculation!$AA$38</definedName>
    <definedName name="CurrentPropaneFrequency">Calculation!$AF$38</definedName>
    <definedName name="CurrentPropaneMo">Calculation!$AJ$38</definedName>
    <definedName name="CurrentRent">Calculation!$AA$23</definedName>
    <definedName name="CurrentRentFrequency">Calculation!$AF$23</definedName>
    <definedName name="CurrentRentMo">Calculation!$AJ$23</definedName>
    <definedName name="CurrentSewer">Calculation!$AA$41</definedName>
    <definedName name="CurrentSewerFrequency">Calculation!$AF$41</definedName>
    <definedName name="CurrentSewerMo">Calculation!$AJ$41</definedName>
    <definedName name="CurrentTaxes">Calculation!$AA$17</definedName>
    <definedName name="CurrentTaxesFrequency">Calculation!$AF$17</definedName>
    <definedName name="CurrentTaxesMo">Calculation!$AJ$17</definedName>
    <definedName name="CurrentUnitMo">Calculation!$AJ$23</definedName>
    <definedName name="CurrentWater">Calculation!$AA$26</definedName>
    <definedName name="CurrentWaterFrequency">Calculation!$AF$26</definedName>
    <definedName name="CurrentWaterMo">Calculation!$AJ$26</definedName>
    <definedName name="DateCompleted">Calculation!$AI$1</definedName>
    <definedName name="DHAPContribution">Calculation!$AJ$101</definedName>
    <definedName name="DifferentialRentAmount" comment="Adjusted contribution is considered the amount a household could afford minus the ongoing housing expenses (such as pre-disaster mortage). The amount can be of contribution expected can be no lower than zero, to prevent subsidizing pre-disaster housing.">Calculation!$P$96</definedName>
    <definedName name="DisasterNumber">Calculation!$B$1</definedName>
    <definedName name="FinalDHAPHousingAgencyContribution">Calculation!$AI$6</definedName>
    <definedName name="FinalOccupantContribution">Calculation!$AI$4</definedName>
    <definedName name="FMR">Calculation!$H$85</definedName>
    <definedName name="FrequencyTypes">Data!$A$18:$A$21</definedName>
    <definedName name="FrequencyTypesConversion">Data!$B$18:$B$21</definedName>
    <definedName name="IncomeChange">Calculation!$AJ$73</definedName>
    <definedName name="IncomeFrequencyTypes">Data!$A$11:$A$14</definedName>
    <definedName name="IRT">Data!$A$23:$A$26</definedName>
    <definedName name="IRTConversion">Data!$B$23:$B$26</definedName>
    <definedName name="IRTEligibility">IRT!$B$9</definedName>
    <definedName name="LeaseAmount">Calculation!$T$80</definedName>
    <definedName name="NewUtilities">Calculation!$T$82</definedName>
    <definedName name="Persons">Calculation!$H$80</definedName>
    <definedName name="Postdisasteraffordability">Calculation!$P$93</definedName>
    <definedName name="PostDisasterLeaseTotal">Calculation!$T$85</definedName>
    <definedName name="_xlnm.Print_Area" localSheetId="1">Calculation!$A$1:$AN$108</definedName>
    <definedName name="_xlnm.Print_Area" localSheetId="0">Instructions!$A$1:$W$58</definedName>
    <definedName name="_xlnm.Print_Area" localSheetId="2">Summary!$A$1:$AM$57</definedName>
    <definedName name="PriorElectric">Calculation!$L$29</definedName>
    <definedName name="PriorElectricFrequency">Calculation!$Q$29</definedName>
    <definedName name="PriorElectricMo">Calculation!$U$29</definedName>
    <definedName name="PriorExpensesTotalMo">Calculation!$U$47</definedName>
    <definedName name="PriorGas">Calculation!$L$32</definedName>
    <definedName name="PriorGasFrequency">Calculation!$Q$32</definedName>
    <definedName name="PriorGasMo">Calculation!$U$32</definedName>
    <definedName name="PriorIncomeAmountA">Calculation!$L$54</definedName>
    <definedName name="PriorIncomeAmountB">Calculation!$L$57</definedName>
    <definedName name="PriorIncomeAmountC">Calculation!$L$60</definedName>
    <definedName name="PriorIncomeAmountD">Calculation!$L$63</definedName>
    <definedName name="PriorIncomeAmountE">Calculation!$L$66</definedName>
    <definedName name="PriorIncomeFrequencyA">Calculation!$Q$54</definedName>
    <definedName name="PriorIncomeFrequencyB">Calculation!$Q$57</definedName>
    <definedName name="PriorIncomeFrequencyC">Calculation!$Q$60</definedName>
    <definedName name="PriorIncomeFrequencyD">Calculation!$Q$63</definedName>
    <definedName name="PriorIncomeFrequencyE">Calculation!$Q$66</definedName>
    <definedName name="PriorIncomeMoA">Calculation!$U$54</definedName>
    <definedName name="PriorIncomeMoB">Calculation!$U$57</definedName>
    <definedName name="PriorIncomeMoC">Calculation!$U$60</definedName>
    <definedName name="PriorIncomeMoD">Calculation!$U$63</definedName>
    <definedName name="PriorIncomeMoE">Calculation!$U$66</definedName>
    <definedName name="PriorIncomeNameA">Calculation!$C$54</definedName>
    <definedName name="PriorIncomeNameB">Calculation!$C$57</definedName>
    <definedName name="PriorIncomeNameC">Calculation!$C$60</definedName>
    <definedName name="PriorIncomeNameD">Calculation!$C$63</definedName>
    <definedName name="PriorIncomeNameE">Calculation!$C$66</definedName>
    <definedName name="PriorIncomeTotalMo">Calculation!$U$70</definedName>
    <definedName name="PriorInsurance">Calculation!$L$20</definedName>
    <definedName name="PriorInsuranceFrequency">Calculation!$Q$20</definedName>
    <definedName name="PriorInsuranceMo">Calculation!$U$20</definedName>
    <definedName name="PriorMortgage">Calculation!$L$14</definedName>
    <definedName name="PriorMortgageFrequency">Calculation!$Q$14</definedName>
    <definedName name="PriorMortgageMo">Calculation!$U$14</definedName>
    <definedName name="PriorOil">Calculation!$L$35</definedName>
    <definedName name="PriorOilFrequency">Calculation!$Q$35</definedName>
    <definedName name="PriorOilMo">Calculation!$U$35</definedName>
    <definedName name="PriorOther">Calculation!$L$44</definedName>
    <definedName name="PriorOtherDescription">Calculation!$E$44</definedName>
    <definedName name="PriorOtherFrequency">Calculation!$Q$44</definedName>
    <definedName name="PriorOtherMo">Calculation!$U$44</definedName>
    <definedName name="PriorPropane">Calculation!$L$38</definedName>
    <definedName name="PriorPropaneFrequency">Calculation!$Q$38</definedName>
    <definedName name="PriorPropaneMo">Calculation!$U$38</definedName>
    <definedName name="PriorRent">Calculation!$L$23</definedName>
    <definedName name="PriorRentFrequency">Calculation!$Q$23</definedName>
    <definedName name="PriorRentMo">Calculation!$U$23</definedName>
    <definedName name="PriorSewer">Calculation!$L$41</definedName>
    <definedName name="PriorSewerFrequency">Calculation!$Q$41</definedName>
    <definedName name="PriorSewerMo">Calculation!$U$41</definedName>
    <definedName name="PriorTaxes">Calculation!$L$17</definedName>
    <definedName name="PriorTaxesFrequency">Calculation!$Q$17</definedName>
    <definedName name="PriorTaxesMo">Calculation!$U$17</definedName>
    <definedName name="PriorWater">Calculation!$L$26</definedName>
    <definedName name="PriorWaterFrequency">Calculation!$Q$26</definedName>
    <definedName name="PriorWaterMo">Calculation!$U$26</definedName>
    <definedName name="ProgramLimit">Calculation!$P$100</definedName>
    <definedName name="Rent">Calculation!$AI$4</definedName>
    <definedName name="RentalAssistanceReceived">Calculation!$AF$80</definedName>
    <definedName name="RentalAssistanceUsed">Calculation!$AF$82</definedName>
    <definedName name="ResultsMessage">Messages!$B$24</definedName>
    <definedName name="Version">"1.09"</definedName>
  </definedNames>
  <calcPr calcId="145621"/>
</workbook>
</file>

<file path=xl/calcChain.xml><?xml version="1.0" encoding="utf-8"?>
<calcChain xmlns="http://schemas.openxmlformats.org/spreadsheetml/2006/main">
  <c r="T85" i="4" l="1"/>
  <c r="G6" i="18"/>
  <c r="G4" i="18"/>
  <c r="F1" i="18"/>
  <c r="M37" i="18"/>
  <c r="U14" i="4"/>
  <c r="A1" i="18" l="1"/>
  <c r="P95" i="4" l="1"/>
  <c r="AF85" i="4"/>
  <c r="M56" i="18" s="1"/>
  <c r="D104" i="4"/>
  <c r="W94" i="4"/>
  <c r="W93" i="4"/>
  <c r="P99" i="4"/>
  <c r="P100" i="4"/>
  <c r="G1" i="4"/>
  <c r="AI1" i="4"/>
  <c r="AH1" i="18" s="1"/>
  <c r="AJ14" i="4"/>
  <c r="U17" i="4"/>
  <c r="AJ17" i="4"/>
  <c r="U20" i="4"/>
  <c r="AJ20" i="4"/>
  <c r="U23" i="4"/>
  <c r="H16" i="18" s="1"/>
  <c r="AJ23" i="4"/>
  <c r="M16" i="18" s="1"/>
  <c r="U26" i="4"/>
  <c r="AJ26" i="4"/>
  <c r="U29" i="4"/>
  <c r="H26" i="18" s="1"/>
  <c r="AJ29" i="4"/>
  <c r="M26" i="18" s="1"/>
  <c r="U32" i="4"/>
  <c r="H27" i="18" s="1"/>
  <c r="AJ32" i="4"/>
  <c r="M27" i="18" s="1"/>
  <c r="U35" i="4"/>
  <c r="H28" i="18" s="1"/>
  <c r="AJ35" i="4"/>
  <c r="M28" i="18" s="1"/>
  <c r="U38" i="4"/>
  <c r="H29" i="18" s="1"/>
  <c r="AJ38" i="4"/>
  <c r="M29" i="18" s="1"/>
  <c r="U41" i="4"/>
  <c r="H30" i="18" s="1"/>
  <c r="AJ41" i="4"/>
  <c r="M30" i="18" s="1"/>
  <c r="U44" i="4"/>
  <c r="H33" i="18" s="1"/>
  <c r="AJ44" i="4"/>
  <c r="U54" i="4"/>
  <c r="H44" i="18" s="1"/>
  <c r="AJ54" i="4"/>
  <c r="M44" i="18" s="1"/>
  <c r="U57" i="4"/>
  <c r="H45" i="18" s="1"/>
  <c r="AJ57" i="4"/>
  <c r="M45" i="18" s="1"/>
  <c r="U60" i="4"/>
  <c r="H46" i="18" s="1"/>
  <c r="AJ60" i="4"/>
  <c r="M46" i="18" s="1"/>
  <c r="U63" i="4"/>
  <c r="H47" i="18" s="1"/>
  <c r="AJ63" i="4"/>
  <c r="M47" i="18" s="1"/>
  <c r="U66" i="4"/>
  <c r="H48" i="18" s="1"/>
  <c r="AJ66" i="4"/>
  <c r="M48" i="18" s="1"/>
  <c r="AH8" i="4"/>
  <c r="P101" i="4" l="1"/>
  <c r="A6" i="19"/>
  <c r="AJ99" i="4"/>
  <c r="M20" i="18"/>
  <c r="M19" i="18"/>
  <c r="H19" i="18"/>
  <c r="H20" i="18"/>
  <c r="H34" i="18"/>
  <c r="M33" i="18"/>
  <c r="M34" i="18"/>
  <c r="M25" i="18"/>
  <c r="M31" i="18"/>
  <c r="M23" i="18"/>
  <c r="M22" i="18"/>
  <c r="M17" i="18"/>
  <c r="M15" i="18"/>
  <c r="H25" i="18"/>
  <c r="H31" i="18"/>
  <c r="H23" i="18"/>
  <c r="H22" i="18"/>
  <c r="H15" i="18"/>
  <c r="H17" i="18"/>
  <c r="U70" i="4"/>
  <c r="AJ47" i="4"/>
  <c r="U47" i="4"/>
  <c r="AJ70" i="4"/>
  <c r="B4" i="19" s="1"/>
  <c r="E4" i="17" l="1"/>
  <c r="B5" i="19"/>
  <c r="G5" i="17"/>
  <c r="G7" i="17"/>
  <c r="G6" i="17"/>
  <c r="H49" i="18"/>
  <c r="A3" i="19"/>
  <c r="B18" i="19" s="1"/>
  <c r="M49" i="18"/>
  <c r="H40" i="18"/>
  <c r="P94" i="4"/>
  <c r="AJ73" i="4"/>
  <c r="D90" i="4" l="1"/>
  <c r="P93" i="4"/>
  <c r="B14" i="19" s="1"/>
  <c r="H53" i="18"/>
  <c r="H52" i="18"/>
  <c r="B5" i="17"/>
  <c r="B4" i="17"/>
  <c r="B7" i="17"/>
  <c r="B6" i="17"/>
  <c r="C93" i="4" l="1"/>
  <c r="AF31" i="18"/>
  <c r="AF32" i="18" s="1"/>
  <c r="A14" i="19"/>
  <c r="P96" i="4"/>
  <c r="AF41" i="18" l="1"/>
  <c r="B13" i="19"/>
  <c r="A13" i="19"/>
  <c r="J7" i="17"/>
  <c r="J6" i="17"/>
  <c r="J5" i="17"/>
  <c r="J4" i="17"/>
  <c r="M6" i="17" l="1"/>
  <c r="M4" i="17"/>
  <c r="M7" i="17"/>
  <c r="M5" i="17"/>
  <c r="E5" i="17" l="1"/>
  <c r="D7" i="17"/>
  <c r="D6" i="17"/>
  <c r="E7" i="17"/>
  <c r="D4" i="17"/>
  <c r="D5" i="17"/>
  <c r="E6" i="17"/>
  <c r="G4" i="17" l="1"/>
  <c r="C5" i="17"/>
  <c r="F5" i="17" s="1"/>
  <c r="C4" i="17"/>
  <c r="F4" i="17" s="1"/>
  <c r="C6" i="17"/>
  <c r="F6" i="17" s="1"/>
  <c r="C7" i="17"/>
  <c r="F7" i="17" s="1"/>
  <c r="H5" i="17"/>
  <c r="H6" i="17"/>
  <c r="H7" i="17"/>
  <c r="AJ93" i="4"/>
  <c r="AJ101" i="4"/>
  <c r="H4" i="17"/>
  <c r="I7" i="17" l="1"/>
  <c r="I6" i="17"/>
  <c r="I4" i="17"/>
  <c r="I5" i="17"/>
  <c r="A11" i="19"/>
  <c r="AJ108" i="4"/>
  <c r="AJ100" i="4"/>
  <c r="B12" i="19" l="1"/>
  <c r="AI6" i="4"/>
  <c r="AH6" i="18" s="1"/>
  <c r="B6" i="19" l="1"/>
  <c r="K5" i="17"/>
  <c r="L5" i="17" s="1"/>
  <c r="K4" i="17"/>
  <c r="L4" i="17" s="1"/>
  <c r="Z16" i="18" s="1"/>
  <c r="AI16" i="18" s="1"/>
  <c r="K7" i="17"/>
  <c r="L7" i="17" s="1"/>
  <c r="K6" i="17"/>
  <c r="L6" i="17" s="1"/>
  <c r="AJ95" i="4"/>
  <c r="AH4" i="18" s="1"/>
  <c r="AJ94" i="4"/>
  <c r="AJ107" i="4"/>
  <c r="C105" i="4"/>
  <c r="A4" i="19" l="1"/>
  <c r="A5" i="19" s="1"/>
  <c r="M36" i="18"/>
  <c r="N4" i="17"/>
  <c r="O4" i="17" s="1"/>
  <c r="Z17" i="18"/>
  <c r="AI17" i="18" s="1"/>
  <c r="Z18" i="18"/>
  <c r="AI18" i="18" s="1"/>
  <c r="U16" i="18"/>
  <c r="U18" i="18"/>
  <c r="U17" i="18"/>
  <c r="N5" i="17"/>
  <c r="O5" i="17" s="1"/>
  <c r="Z19" i="18"/>
  <c r="AI19" i="18" s="1"/>
  <c r="Z20" i="18"/>
  <c r="AI20" i="18" s="1"/>
  <c r="Z21" i="18"/>
  <c r="AI21" i="18" s="1"/>
  <c r="U21" i="18"/>
  <c r="U20" i="18"/>
  <c r="U19" i="18"/>
  <c r="N7" i="17"/>
  <c r="O7" i="17" s="1"/>
  <c r="Z26" i="18"/>
  <c r="AI26" i="18" s="1"/>
  <c r="Z27" i="18"/>
  <c r="AI27" i="18" s="1"/>
  <c r="Z25" i="18"/>
  <c r="AI25" i="18" s="1"/>
  <c r="U26" i="18"/>
  <c r="U25" i="18"/>
  <c r="U27" i="18"/>
  <c r="N6" i="17"/>
  <c r="O6" i="17" s="1"/>
  <c r="Z23" i="18"/>
  <c r="AI23" i="18" s="1"/>
  <c r="Z24" i="18"/>
  <c r="AI24" i="18" s="1"/>
  <c r="Z22" i="18"/>
  <c r="AI22" i="18" s="1"/>
  <c r="U22" i="18"/>
  <c r="U24" i="18"/>
  <c r="U23" i="18"/>
  <c r="B10" i="19"/>
  <c r="B19" i="19" s="1"/>
  <c r="AI4" i="4"/>
  <c r="AF35" i="18" l="1"/>
  <c r="AE16" i="18"/>
  <c r="AF43" i="18"/>
  <c r="AE26" i="18"/>
  <c r="AE25" i="18"/>
  <c r="AE27" i="18"/>
  <c r="B9" i="17"/>
  <c r="M40" i="18"/>
  <c r="AF40" i="18" s="1"/>
  <c r="M38" i="18"/>
  <c r="A7" i="19"/>
  <c r="A8" i="19" s="1"/>
  <c r="A12" i="19" l="1"/>
  <c r="A10" i="19"/>
  <c r="AF36" i="18"/>
  <c r="AF42" i="18"/>
  <c r="A15" i="19"/>
  <c r="B15" i="19"/>
  <c r="AE23" i="18"/>
  <c r="AE19" i="18"/>
  <c r="AE22" i="18"/>
  <c r="AE18" i="18"/>
  <c r="AE21" i="18"/>
  <c r="AE17" i="18"/>
  <c r="AE24" i="18"/>
  <c r="AE20" i="18"/>
  <c r="M53" i="18"/>
  <c r="M52" i="18"/>
  <c r="AF37" i="18" l="1"/>
  <c r="B9" i="19" s="1"/>
  <c r="B21" i="19"/>
  <c r="A9" i="19"/>
  <c r="B20" i="19" s="1"/>
  <c r="B24" i="19" l="1"/>
  <c r="D105" i="4" s="1"/>
</calcChain>
</file>

<file path=xl/comments1.xml><?xml version="1.0" encoding="utf-8"?>
<comments xmlns="http://schemas.openxmlformats.org/spreadsheetml/2006/main">
  <authors>
    <author>Mikhael Schlossman</author>
  </authors>
  <commentList>
    <comment ref="B1" authorId="0">
      <text>
        <r>
          <rPr>
            <sz val="9"/>
            <color indexed="81"/>
            <rFont val="Tahoma"/>
            <family val="2"/>
          </rPr>
          <t>Enter the official disaster number for the applicant.</t>
        </r>
        <r>
          <rPr>
            <sz val="9"/>
            <color indexed="81"/>
            <rFont val="Tahoma"/>
            <family val="2"/>
          </rPr>
          <t xml:space="preserve">
</t>
        </r>
      </text>
    </comment>
    <comment ref="H4" authorId="0">
      <text>
        <r>
          <rPr>
            <sz val="9"/>
            <color indexed="81"/>
            <rFont val="Tahoma"/>
            <family val="2"/>
          </rPr>
          <t>Enter the applicant's name as it appears in NEMIS</t>
        </r>
      </text>
    </comment>
    <comment ref="H6" authorId="0">
      <text>
        <r>
          <rPr>
            <sz val="9"/>
            <color indexed="81"/>
            <rFont val="Tahoma"/>
            <family val="2"/>
          </rPr>
          <t xml:space="preserve">Enter the applicant's FEMA registration number as found in NEMIS
</t>
        </r>
      </text>
    </comment>
    <comment ref="AA11" authorId="0">
      <text>
        <r>
          <rPr>
            <sz val="9"/>
            <color indexed="81"/>
            <rFont val="Tahoma"/>
            <family val="2"/>
          </rPr>
          <t xml:space="preserve">Enter ongoing housing expenses for pre-disaster dwelling. Do not enter expenses for rent or utilities on DHAP related rental unit
</t>
        </r>
      </text>
    </comment>
    <comment ref="B17" authorId="0">
      <text>
        <r>
          <rPr>
            <sz val="9"/>
            <color indexed="81"/>
            <rFont val="Tahoma"/>
            <family val="2"/>
          </rPr>
          <t xml:space="preserve">if paid separately from mortgage
</t>
        </r>
      </text>
    </comment>
    <comment ref="B20" authorId="0">
      <text>
        <r>
          <rPr>
            <sz val="9"/>
            <color indexed="81"/>
            <rFont val="Tahoma"/>
            <family val="2"/>
          </rPr>
          <t>If paid separately from mortgage or rent</t>
        </r>
        <r>
          <rPr>
            <b/>
            <sz val="9"/>
            <color indexed="81"/>
            <rFont val="Tahoma"/>
            <family val="2"/>
          </rPr>
          <t xml:space="preserve">
</t>
        </r>
        <r>
          <rPr>
            <sz val="9"/>
            <color indexed="81"/>
            <rFont val="Tahoma"/>
            <family val="2"/>
          </rPr>
          <t xml:space="preserve">
</t>
        </r>
      </text>
    </comment>
    <comment ref="B44" authorId="0">
      <text>
        <r>
          <rPr>
            <sz val="9"/>
            <color indexed="81"/>
            <rFont val="Tahoma"/>
            <family val="2"/>
          </rPr>
          <t xml:space="preserve">If more than a single other expense than enter total and provide supporting documentation
</t>
        </r>
      </text>
    </comment>
    <comment ref="E44" authorId="0">
      <text>
        <r>
          <rPr>
            <sz val="9"/>
            <color indexed="81"/>
            <rFont val="Tahoma"/>
            <family val="2"/>
          </rPr>
          <t>Housing association dues are an eligible expense.</t>
        </r>
        <r>
          <rPr>
            <b/>
            <sz val="9"/>
            <color indexed="81"/>
            <rFont val="Tahoma"/>
            <family val="2"/>
          </rPr>
          <t xml:space="preserve">
</t>
        </r>
      </text>
    </comment>
    <comment ref="H80" authorId="0">
      <text>
        <r>
          <rPr>
            <sz val="9"/>
            <color indexed="81"/>
            <rFont val="Tahoma"/>
            <family val="2"/>
          </rPr>
          <t>For reference, enter the number of members in the occupants.</t>
        </r>
      </text>
    </comment>
    <comment ref="T80" authorId="0">
      <text>
        <r>
          <rPr>
            <sz val="9"/>
            <color indexed="81"/>
            <rFont val="Tahoma"/>
            <family val="2"/>
          </rPr>
          <t>Enter the monthly cost of the lease for the DHAP unit</t>
        </r>
      </text>
    </comment>
    <comment ref="AF80" authorId="0">
      <text>
        <r>
          <rPr>
            <sz val="9"/>
            <color indexed="81"/>
            <rFont val="Tahoma"/>
            <family val="2"/>
          </rPr>
          <t>Enter the amount of rental assistance provided by FEMA</t>
        </r>
      </text>
    </comment>
    <comment ref="H82" authorId="0">
      <text>
        <r>
          <rPr>
            <sz val="9"/>
            <color indexed="81"/>
            <rFont val="Tahoma"/>
            <family val="2"/>
          </rPr>
          <t>For reference, enter the number of bedrooms.</t>
        </r>
      </text>
    </comment>
    <comment ref="T82" authorId="0">
      <text>
        <r>
          <rPr>
            <sz val="9"/>
            <color indexed="81"/>
            <rFont val="Tahoma"/>
            <family val="2"/>
          </rPr>
          <t>Enter the total 
documented utilities in the post-disaster rental unit that are not already included in the lease</t>
        </r>
      </text>
    </comment>
    <comment ref="AF82" authorId="0">
      <text>
        <r>
          <rPr>
            <sz val="9"/>
            <color indexed="81"/>
            <rFont val="Tahoma"/>
            <family val="2"/>
          </rPr>
          <t>Enter the amount of FEMA rental assistance used on eligible expenses by the applicant</t>
        </r>
      </text>
    </comment>
    <comment ref="D85" authorId="0">
      <text>
        <r>
          <rPr>
            <sz val="9"/>
            <color indexed="81"/>
            <rFont val="Tahoma"/>
            <family val="2"/>
          </rPr>
          <t>Click to lookup FMR based. FMR is based on the area and number of bedrooms required.</t>
        </r>
      </text>
    </comment>
    <comment ref="H85" authorId="0">
      <text>
        <r>
          <rPr>
            <sz val="9"/>
            <color indexed="81"/>
            <rFont val="Tahoma"/>
            <family val="2"/>
          </rPr>
          <t>Enter the actual FMR based on the area and number of bedrooms.</t>
        </r>
      </text>
    </comment>
    <comment ref="AF85" authorId="0">
      <text>
        <r>
          <rPr>
            <sz val="9"/>
            <color indexed="81"/>
            <rFont val="Tahoma"/>
            <family val="2"/>
          </rPr>
          <t xml:space="preserve">For reference, the unspent amount is to be applied to rent.
</t>
        </r>
      </text>
    </comment>
    <comment ref="P93" authorId="0">
      <text>
        <r>
          <rPr>
            <sz val="9"/>
            <color indexed="81"/>
            <rFont val="Tahoma"/>
            <family val="2"/>
          </rPr>
          <t>For reference, the field automagically calculates the basis on which differential rent is determined.</t>
        </r>
      </text>
    </comment>
    <comment ref="P95" authorId="0">
      <text>
        <r>
          <rPr>
            <sz val="9"/>
            <color indexed="81"/>
            <rFont val="Tahoma"/>
            <family val="2"/>
          </rPr>
          <t>For reference, utilities are deducted from the differential rent. This provides a credit as a benefit to the applicant.</t>
        </r>
      </text>
    </comment>
    <comment ref="P96" authorId="0">
      <text>
        <r>
          <rPr>
            <sz val="9"/>
            <color indexed="81"/>
            <rFont val="Tahoma"/>
            <family val="2"/>
          </rPr>
          <t>For reference, the differential rent is automagically limited to a minimum of zero dollars ($0.00).</t>
        </r>
      </text>
    </comment>
    <comment ref="AJ99" authorId="0">
      <text>
        <r>
          <rPr>
            <sz val="9"/>
            <color indexed="81"/>
            <rFont val="Tahoma"/>
            <family val="2"/>
          </rPr>
          <t>For reference, the lease amount is automagically calculated by capping the amount at 150% FMR.</t>
        </r>
      </text>
    </comment>
    <comment ref="P101" authorId="0">
      <text>
        <r>
          <rPr>
            <sz val="9"/>
            <color indexed="81"/>
            <rFont val="Tahoma"/>
            <family val="2"/>
          </rPr>
          <t>The amount over the program limit is automagically calculated to cap to prevent negative overages.</t>
        </r>
      </text>
    </comment>
  </commentList>
</comments>
</file>

<file path=xl/comments2.xml><?xml version="1.0" encoding="utf-8"?>
<comments xmlns="http://schemas.openxmlformats.org/spreadsheetml/2006/main">
  <authors>
    <author>Mikhael Schlossman</author>
  </authors>
  <commentList>
    <comment ref="A1" authorId="0">
      <text>
        <r>
          <rPr>
            <sz val="9"/>
            <color indexed="81"/>
            <rFont val="Tahoma"/>
            <family val="2"/>
          </rPr>
          <t>Enter the official disaster number for the applicant.</t>
        </r>
        <r>
          <rPr>
            <sz val="9"/>
            <color indexed="81"/>
            <rFont val="Tahoma"/>
            <family val="2"/>
          </rPr>
          <t xml:space="preserve">
</t>
        </r>
      </text>
    </comment>
    <comment ref="Z14" authorId="0">
      <text>
        <r>
          <rPr>
            <sz val="9"/>
            <color indexed="81"/>
            <rFont val="Tahoma"/>
            <family val="2"/>
          </rPr>
          <t>Total housing cost is the current cost of the unit, taxes, insurance, utilities, other, new utilities, and lease contribution (as estimated for each month)</t>
        </r>
      </text>
    </comment>
    <comment ref="AI14" authorId="0">
      <text>
        <r>
          <rPr>
            <sz val="9"/>
            <color indexed="81"/>
            <rFont val="Tahoma"/>
            <family val="2"/>
          </rPr>
          <t xml:space="preserve">Capital Expended represents the difference between what an applicant spent as a result of the disaster. It is calculated by subtracting pre-disaster housing cost from the  total post-disaster housing cost for each month.
</t>
        </r>
      </text>
    </comment>
    <comment ref="AF31" authorId="0">
      <text>
        <r>
          <rPr>
            <sz val="9"/>
            <color indexed="81"/>
            <rFont val="Tahoma"/>
            <family val="2"/>
          </rPr>
          <t xml:space="preserve">The utilities credited toward lease represents the amount that is paid by the applicant and deducted from the applicant's contribution. It can be deducted from the applicant's contribution because the lease cost plus the new Utilities are within the program limit.
</t>
        </r>
      </text>
    </comment>
    <comment ref="AF32" authorId="0">
      <text>
        <r>
          <rPr>
            <sz val="9"/>
            <color indexed="81"/>
            <rFont val="Tahoma"/>
            <family val="2"/>
          </rPr>
          <t>The Utilities in excess of the lease paid by  the applicant is the amount the applicant pays over and above what the program can contribute toward the lease and utilities.</t>
        </r>
      </text>
    </comment>
    <comment ref="AF35" authorId="0">
      <text>
        <r>
          <rPr>
            <sz val="9"/>
            <color indexed="81"/>
            <rFont val="Tahoma"/>
            <family val="2"/>
          </rPr>
          <t xml:space="preserve">The estimated eligible costs is the sum of the  amounts of the applicant's contribution and new utilities for 12 months.
</t>
        </r>
      </text>
    </comment>
    <comment ref="AF36" authorId="0">
      <text>
        <r>
          <rPr>
            <sz val="9"/>
            <color indexed="81"/>
            <rFont val="Tahoma"/>
            <family val="2"/>
          </rPr>
          <t>The estimated expended is the amount of eligible rental assistance that would be expended, up the full amount of rental assistance that had not be spent by the time the applicant entered the program.</t>
        </r>
      </text>
    </comment>
    <comment ref="AF37" authorId="0">
      <text>
        <r>
          <rPr>
            <sz val="9"/>
            <color indexed="81"/>
            <rFont val="Tahoma"/>
            <family val="2"/>
          </rPr>
          <t>The estimated remaining at the end of the program is the amount of rental assistance funds that would likely have been unspent at end of the DHAP program.</t>
        </r>
      </text>
    </comment>
    <comment ref="S39" authorId="0">
      <text>
        <r>
          <rPr>
            <sz val="9"/>
            <color indexed="81"/>
            <rFont val="Tahoma"/>
            <family val="2"/>
          </rPr>
          <t xml:space="preserve">The capital expended represents the amount of funds the applicant applied toward disaster housing that, in other circumstances, would have been available to the applicant for other purposes.
</t>
        </r>
      </text>
    </comment>
  </commentList>
</comments>
</file>

<file path=xl/sharedStrings.xml><?xml version="1.0" encoding="utf-8"?>
<sst xmlns="http://schemas.openxmlformats.org/spreadsheetml/2006/main" count="415" uniqueCount="264">
  <si>
    <t>Weekly</t>
  </si>
  <si>
    <t>Biweekly</t>
  </si>
  <si>
    <t>Monthly</t>
  </si>
  <si>
    <t>Annual</t>
  </si>
  <si>
    <t>1 Bedroom</t>
  </si>
  <si>
    <t>2 Bedroom</t>
  </si>
  <si>
    <t>3 Bedroom</t>
  </si>
  <si>
    <t>Individual Deduction - under 18yo</t>
  </si>
  <si>
    <t>Individual Deduction - over 65yo</t>
  </si>
  <si>
    <t>Individual Deduction - access and functional needs</t>
  </si>
  <si>
    <t>a. Mortgage</t>
  </si>
  <si>
    <t>d. Rent for Housing Unit</t>
  </si>
  <si>
    <t>e. Water</t>
  </si>
  <si>
    <t>f. Electric</t>
  </si>
  <si>
    <t>g. Gas</t>
  </si>
  <si>
    <t>h. Oil</t>
  </si>
  <si>
    <t>i. Propane</t>
  </si>
  <si>
    <t>j. Sewer</t>
  </si>
  <si>
    <t>l. Other</t>
  </si>
  <si>
    <t>Expenses</t>
  </si>
  <si>
    <t>Other</t>
  </si>
  <si>
    <t>Amount</t>
  </si>
  <si>
    <t>a.</t>
  </si>
  <si>
    <t>Frequency</t>
  </si>
  <si>
    <t>b.</t>
  </si>
  <si>
    <t>c</t>
  </si>
  <si>
    <t>d.</t>
  </si>
  <si>
    <t>e.</t>
  </si>
  <si>
    <t>c.</t>
  </si>
  <si>
    <t>Instructions</t>
  </si>
  <si>
    <t>Applicant Name</t>
  </si>
  <si>
    <t>Enter the applicant's name as it appears in NEMIS</t>
  </si>
  <si>
    <t>Disaster Number</t>
  </si>
  <si>
    <t>Registration Number</t>
  </si>
  <si>
    <t>STEP 1</t>
  </si>
  <si>
    <t>STEP 2</t>
  </si>
  <si>
    <t>STEP 3</t>
  </si>
  <si>
    <t>Same as Pre Disaster</t>
  </si>
  <si>
    <t>No</t>
  </si>
  <si>
    <t>b</t>
  </si>
  <si>
    <t>Post-disaster</t>
  </si>
  <si>
    <t>Pre-disaster</t>
  </si>
  <si>
    <t>l</t>
  </si>
  <si>
    <t>1. Applicant Information</t>
  </si>
  <si>
    <t>2. Housing Costs</t>
  </si>
  <si>
    <t>3. Income Information for Person 18 years of Age and Older in Current Temporary Residence</t>
  </si>
  <si>
    <t>A</t>
  </si>
  <si>
    <t>Formula</t>
  </si>
  <si>
    <t>Key</t>
  </si>
  <si>
    <t>Calculated value</t>
  </si>
  <si>
    <t>Taxes</t>
  </si>
  <si>
    <t>The applicant is unlikely to have housing taxes when paying rent for a pre-disaster primary residence</t>
  </si>
  <si>
    <t>Rent</t>
  </si>
  <si>
    <t>Validation</t>
  </si>
  <si>
    <t>Complete Input</t>
  </si>
  <si>
    <t>Potentially conflicting information (Check for conflict)</t>
  </si>
  <si>
    <t>Check that the data is not needed</t>
  </si>
  <si>
    <t>Incomplete input</t>
  </si>
  <si>
    <t>Verify that potentially conflicting data accurately reflects the circumstances, and is consistent with policies and procedures</t>
  </si>
  <si>
    <t>Error</t>
  </si>
  <si>
    <t>Comments</t>
  </si>
  <si>
    <t>PII</t>
  </si>
  <si>
    <t>Mortgage</t>
  </si>
  <si>
    <t>The applicant should have either a mortgage or rent payment for the pre-disaster primary residence</t>
  </si>
  <si>
    <t>Support</t>
  </si>
  <si>
    <t>Contact</t>
  </si>
  <si>
    <t>For questions, comments and suggestions with regard to this form please contact:</t>
  </si>
  <si>
    <t>FEMA-IA-DHOPS &lt;FEMA-IA-DHOPS@fema.dhs.gov&gt;</t>
  </si>
  <si>
    <t>Enter all the authorized occupants' names who are 18 years of age or older</t>
  </si>
  <si>
    <t>Enter the applicant's FEMA registration number as it appears in NEMIS</t>
  </si>
  <si>
    <t>Please note the use of the applicant name and the registration number means this form contains PII Data and must be treated accordingly</t>
  </si>
  <si>
    <t>Select from the drop down box the frequency the corresponding cost is incurred</t>
  </si>
  <si>
    <r>
      <t>Section 2: Housing Costs</t>
    </r>
    <r>
      <rPr>
        <sz val="10"/>
        <rFont val="Arial"/>
        <family val="2"/>
      </rPr>
      <t xml:space="preserve"> (Corresponds to Form 010-0-12)</t>
    </r>
  </si>
  <si>
    <r>
      <t xml:space="preserve">If </t>
    </r>
    <r>
      <rPr>
        <b/>
        <sz val="10"/>
        <rFont val="Arial"/>
        <family val="2"/>
      </rPr>
      <t>other</t>
    </r>
    <r>
      <rPr>
        <sz val="10"/>
        <rFont val="Arial"/>
        <family val="2"/>
      </rPr>
      <t xml:space="preserve"> housing cost is used enter the cost category in the adjacent field</t>
    </r>
  </si>
  <si>
    <t>Follow the instructions below.</t>
  </si>
  <si>
    <t>Section 5: Contribution Calculator</t>
  </si>
  <si>
    <t>Lease Amount</t>
  </si>
  <si>
    <t>Program Limit (150% FMR)</t>
  </si>
  <si>
    <t>5. Contribution Calculator</t>
  </si>
  <si>
    <t>Income/Mo.</t>
  </si>
  <si>
    <t>Expense/Mo.</t>
  </si>
  <si>
    <t>DHAP Housing Agency Contribution</t>
  </si>
  <si>
    <t>DR-4085-NY</t>
  </si>
  <si>
    <t>The maximum amount DHAP can contribute to a lease is 150% of Fair Market Rent (FMR)</t>
  </si>
  <si>
    <t>Once the applicant name and registration number are included the data is considered PII</t>
  </si>
  <si>
    <t>The field is a calculated value that will change depending on data supplied.</t>
  </si>
  <si>
    <t>Data not been entered or entered incorrectly so the value cannot be calculated</t>
  </si>
  <si>
    <t>The form allows incorrect data to be entered. Error dialogs display with negative entries.</t>
  </si>
  <si>
    <t>Check that all supporting documentation is included prior to submission.</t>
  </si>
  <si>
    <t>Using the values from OMB No. 1660-0061 / FEMA Form 010-0-12 the tool calculates applicant and DHAP Housing Agency contributions.</t>
  </si>
  <si>
    <t>DHAP can assist eligible applicant's with post-disaster temporary housing needs.</t>
  </si>
  <si>
    <t>DHAP Housing Agency</t>
  </si>
  <si>
    <t>The applicant's contribution is based on comparing pre- and post-disaster income, and comparing pre-disaster expenses against a percentage of post-disaster income.</t>
  </si>
  <si>
    <t>If an applicant's income increased or stayed the same then the applicant is considered to be able to afford the higher of either their pre-disaster housing expenses or 30% of their post-disaster gross income.</t>
  </si>
  <si>
    <t>FMR</t>
  </si>
  <si>
    <t>Differential Rent</t>
  </si>
  <si>
    <t>Applicant</t>
  </si>
  <si>
    <t>The resulting value in field 5.iv.a is intended to be suitable for inclusion as a comment in the applicants NEMIS record</t>
  </si>
  <si>
    <t>Change</t>
  </si>
  <si>
    <t>Total</t>
  </si>
  <si>
    <t>Initial</t>
  </si>
  <si>
    <t>Current Housing Expenses</t>
  </si>
  <si>
    <t>-</t>
  </si>
  <si>
    <t>Applicant Contribution (Differential Rent)</t>
  </si>
  <si>
    <t>Income</t>
  </si>
  <si>
    <t>4. Fair Market Rent (FMR) Determination, Post Disaster Lease Amount, and Duplication of Benefits Checking</t>
  </si>
  <si>
    <t>New Utilities</t>
  </si>
  <si>
    <t>Section 4: Fair Market Rent (FMR) Determination, Post Disaster Lease Amount, and Duplication of Benefits Checking</t>
  </si>
  <si>
    <t>Enter the lease amount for the unit on which the assistance is requested</t>
  </si>
  <si>
    <t>The applicant contribution will be automatically calculated</t>
  </si>
  <si>
    <t>Public Housing Agency Contribution</t>
  </si>
  <si>
    <t>FEMA Rental Assistance</t>
  </si>
  <si>
    <t>Housing Agency Contribution</t>
  </si>
  <si>
    <t>Applicant Contribution (Differential Rent + Amount Over Program Limit)</t>
  </si>
  <si>
    <t>Current Costs for Pre-disaster Dwelling</t>
  </si>
  <si>
    <t>Do not include rent paid by FEMA. It is not considered an applicant expense.</t>
  </si>
  <si>
    <t>Do not include utilities for the newly leased post disaster housing unit. These additional utility costs must be separated out and addressed in section 4.</t>
  </si>
  <si>
    <t>Do include documented prior and ongoing housing expenses related to the pre-disaster home or apartment.</t>
  </si>
  <si>
    <r>
      <t xml:space="preserve">Enter </t>
    </r>
    <r>
      <rPr>
        <b/>
        <sz val="10"/>
        <rFont val="Arial"/>
        <family val="2"/>
      </rPr>
      <t>gross</t>
    </r>
    <r>
      <rPr>
        <sz val="10"/>
        <rFont val="Arial"/>
        <family val="2"/>
      </rPr>
      <t xml:space="preserve"> incomes in dollar and cents and frequency in the corresponding field</t>
    </r>
  </si>
  <si>
    <t>Enter the amount of FEMA Rental Assistance already received by the applicant.</t>
  </si>
  <si>
    <t>If multiple other costs are included use the total for all other costs.</t>
  </si>
  <si>
    <t>Enter the amount of Rental Assistance used by the applicant.</t>
  </si>
  <si>
    <t>The housing agency contribution will be automatically calculated</t>
  </si>
  <si>
    <t>Ongoing disaster related housing expenses are subtracted from what the applicant can afford. The amount subtracted cannot exceed what the applicant can afford.</t>
  </si>
  <si>
    <t>The DHAP Housing Agency Contribution is the lease amount minus the applicant's contribution. The applicant's contribution includes excess amount over 150% FMR.</t>
  </si>
  <si>
    <t xml:space="preserve">Enter the same information from form 010-0-12 into the DHAP Calculator Excel Spreadsheet. </t>
  </si>
  <si>
    <t>Enter the disaster number in which the applicant is receiving assistance (DR-4085-NY).</t>
  </si>
  <si>
    <t>Utilities included in the lease are allowed.</t>
  </si>
  <si>
    <t>Current Gross Income</t>
  </si>
  <si>
    <t>b. Real Estate Taxes</t>
  </si>
  <si>
    <t>c. Home Insurance</t>
  </si>
  <si>
    <t>Q1</t>
  </si>
  <si>
    <t>Q2</t>
  </si>
  <si>
    <t>Q3</t>
  </si>
  <si>
    <t>Pre-disaster Reported Costs</t>
  </si>
  <si>
    <t>Pre-disaster Reported Gross Income</t>
  </si>
  <si>
    <t>Basis</t>
  </si>
  <si>
    <t>IRT</t>
  </si>
  <si>
    <t>+</t>
  </si>
  <si>
    <t>Incremental Rent Transition (IRT) is a additional percentage of the applicant's post disaster gross income that is added to the affordability to encourage a return to sustainability.</t>
  </si>
  <si>
    <t>30%</t>
  </si>
  <si>
    <t>30% + IRT of 3%</t>
  </si>
  <si>
    <t>30% + IRT of 7%</t>
  </si>
  <si>
    <t>30% + IRT of 10%</t>
  </si>
  <si>
    <t>Incremental Rent Transition Schedule</t>
  </si>
  <si>
    <t>Increase</t>
  </si>
  <si>
    <t>Same</t>
  </si>
  <si>
    <t>Decrease</t>
  </si>
  <si>
    <t>FEMA</t>
  </si>
  <si>
    <t>PHA</t>
  </si>
  <si>
    <t>IRT Schedule</t>
  </si>
  <si>
    <t>PHA at $0.00</t>
  </si>
  <si>
    <t>Change in income results in choice to use pre-disaster housing cost or 30% of current income.</t>
  </si>
  <si>
    <t>Incremental Rent Transition is to the 30% of current income added on a quarterly basis.</t>
  </si>
  <si>
    <t>Otherwise, the applicant is considered to be able to afford 30% of their post disaster gross income plus any incremental rental transition; not exceed 40% of their post-gross disaster income.</t>
  </si>
  <si>
    <t>&gt; of Pre-disaster housing expenses or 30% + IRT of 7%</t>
  </si>
  <si>
    <t>&gt; of Pre-disaster housing expenses or 30% + IRT of 10%</t>
  </si>
  <si>
    <t>Greater (&gt;) of Pre-disaster housing expenses or 30% of gross income.</t>
  </si>
  <si>
    <t>&gt; of Pre-disaster housing expenses or 30% + IRT of 3% (of gross income)</t>
  </si>
  <si>
    <t>Use FEMA Form 010-0-12 "Application for Continued Temporary Assistance". This form is also identified as OMB No. 1660-0061 (Distributed with the calculator)</t>
  </si>
  <si>
    <t>Complete Form 010-0-12 using the instructions provided.</t>
  </si>
  <si>
    <t>Exception: Separate out utilities on the new unit to be covered by DHAP. These new utilities are covered in section 4.</t>
  </si>
  <si>
    <t>Enter the documented costs in the corresponding category</t>
  </si>
  <si>
    <t>Select the quarter which is being calculated: Initial (FEMA), or Q1, Q2 or Q3 (PHA)</t>
  </si>
  <si>
    <t>Enter the number of occupants, bedrooms required, and applicable FMR</t>
  </si>
  <si>
    <t>If number of occupants exceed the fields then use e. to total additional occupants</t>
  </si>
  <si>
    <t>Enter the actual FMR rate. The program limit (150% FMR) is calculated by the tool</t>
  </si>
  <si>
    <t>If the apartment has already been rented then use the number of bedrooms is determined by the FEMA bedroom calculations. If the apartment has not been rented then the number of bedrooms is determined by the HUD bedroom calculations</t>
  </si>
  <si>
    <t>If the unit is not rented then use the applicable PHA utility allowance.</t>
  </si>
  <si>
    <t>If the unit is rented include documented utilities not already covered within the lease. Do not include projected or estimated utilities.</t>
  </si>
  <si>
    <t>Section 1: Applicant Information</t>
  </si>
  <si>
    <t>Do not include rent paid by  DHAP. It is not considered an applicant expense.</t>
  </si>
  <si>
    <r>
      <t>Section 3: Income Information</t>
    </r>
    <r>
      <rPr>
        <sz val="10"/>
        <rFont val="Arial"/>
        <family val="2"/>
      </rPr>
      <t xml:space="preserve"> (Corresponds to Form 010-0-12)</t>
    </r>
  </si>
  <si>
    <t>Enter the total for all documented utilities for the DHAP unit</t>
  </si>
  <si>
    <r>
      <t xml:space="preserve">Names </t>
    </r>
    <r>
      <rPr>
        <i/>
        <sz val="8"/>
        <rFont val="Arial"/>
        <family val="2"/>
      </rPr>
      <t>(first &amp; last)</t>
    </r>
  </si>
  <si>
    <t>RA Used</t>
  </si>
  <si>
    <t>Bedrooms</t>
  </si>
  <si>
    <t>Occupants</t>
  </si>
  <si>
    <t>Assistance Period</t>
  </si>
  <si>
    <t>Registration No.</t>
  </si>
  <si>
    <t>Post Disaster Lease Amount</t>
  </si>
  <si>
    <t>ii.</t>
  </si>
  <si>
    <t>iii.</t>
  </si>
  <si>
    <t>Determine Differential Rent</t>
  </si>
  <si>
    <t>Determine Applicant Contribution</t>
  </si>
  <si>
    <t>iv.</t>
  </si>
  <si>
    <t>Lease Amount (Up to Program Limit 150% FMR)</t>
  </si>
  <si>
    <t>Determine Any Amount Over Program Limit</t>
  </si>
  <si>
    <t>Determine Any Amount Over the Program Limit</t>
  </si>
  <si>
    <t>Applicant Contribution</t>
  </si>
  <si>
    <t>Utilities on New Unit</t>
  </si>
  <si>
    <t>Amount Over Program Limit (Applicant Cost)</t>
  </si>
  <si>
    <t>i.</t>
  </si>
  <si>
    <t xml:space="preserve">iv. </t>
  </si>
  <si>
    <t>RA Provided</t>
  </si>
  <si>
    <t>Determine Housing Agency Contribution</t>
  </si>
  <si>
    <t>Unspent Amount</t>
  </si>
  <si>
    <t>Utilities</t>
  </si>
  <si>
    <t>Insurance</t>
  </si>
  <si>
    <t>Liabilities</t>
  </si>
  <si>
    <t>Current</t>
  </si>
  <si>
    <t>Real Estate Taxes</t>
  </si>
  <si>
    <t>Home Insurance</t>
  </si>
  <si>
    <t>Water</t>
  </si>
  <si>
    <t>Electric</t>
  </si>
  <si>
    <t>Gas</t>
  </si>
  <si>
    <t>Oil</t>
  </si>
  <si>
    <t>Propane</t>
  </si>
  <si>
    <t>Sewer</t>
  </si>
  <si>
    <t>Unit</t>
  </si>
  <si>
    <t>Source B</t>
  </si>
  <si>
    <t>Source D</t>
  </si>
  <si>
    <t>Source E</t>
  </si>
  <si>
    <t>Source C</t>
  </si>
  <si>
    <t>Source A</t>
  </si>
  <si>
    <t>Utility Expense</t>
  </si>
  <si>
    <t>Messages</t>
  </si>
  <si>
    <t>Message</t>
  </si>
  <si>
    <t>Calculation</t>
  </si>
  <si>
    <t>Continue</t>
  </si>
  <si>
    <t>Message Assembly</t>
  </si>
  <si>
    <t>Final Message</t>
  </si>
  <si>
    <t>End</t>
  </si>
  <si>
    <t xml:space="preserve">There is not enough information to calculate the applicant and housing agency contributions. </t>
  </si>
  <si>
    <t>Housing Agency</t>
  </si>
  <si>
    <t xml:space="preserve">There is not enough information to calculate the housing agency contribution. </t>
  </si>
  <si>
    <t xml:space="preserve">Caution: the housing agency contribution is $0.00. The applicant is not eligible for further assistance from the program. </t>
  </si>
  <si>
    <t>Assets</t>
  </si>
  <si>
    <t>Unused Rental Assistance</t>
  </si>
  <si>
    <t>Month</t>
  </si>
  <si>
    <t>New Unit</t>
  </si>
  <si>
    <t>Lease Contribution</t>
  </si>
  <si>
    <t>% Income</t>
  </si>
  <si>
    <t>Analysis</t>
  </si>
  <si>
    <t>Balance Sheet</t>
  </si>
  <si>
    <t>2. Housing Monthly Balance Sheet with Analysis</t>
  </si>
  <si>
    <t>Q4</t>
  </si>
  <si>
    <t xml:space="preserve">Caution: the applicant has the ability to afford the entire lease amount, not including new utilities.  </t>
  </si>
  <si>
    <t>Utilities in Excess of Lease Paid By Applicant</t>
  </si>
  <si>
    <t>Monthly New Utilities</t>
  </si>
  <si>
    <t>Utilities Credited Toward Lease</t>
  </si>
  <si>
    <t>Net</t>
  </si>
  <si>
    <t>Percentage</t>
  </si>
  <si>
    <t>Income Change</t>
  </si>
  <si>
    <t>Affordable Amount</t>
  </si>
  <si>
    <t>Pre-Disaster Housing Cost</t>
  </si>
  <si>
    <t>Calculated IRT</t>
  </si>
  <si>
    <t>Current Housing Cost</t>
  </si>
  <si>
    <t>Program Limit</t>
  </si>
  <si>
    <t>New Lease Amount</t>
  </si>
  <si>
    <t>PHA Contribution</t>
  </si>
  <si>
    <t>PHA @ $0.00 Amount</t>
  </si>
  <si>
    <t>Quarter Name</t>
  </si>
  <si>
    <t>Amount Over Program Limit</t>
  </si>
  <si>
    <t>Total Housing Cost</t>
  </si>
  <si>
    <t>Capital Expended</t>
  </si>
  <si>
    <t>Estimated Remaining at End of Program</t>
  </si>
  <si>
    <t>Estimated Eligible Costs</t>
  </si>
  <si>
    <t>Due to Affordability Calculations</t>
  </si>
  <si>
    <t>Due to Uncovered Utilities Cost</t>
  </si>
  <si>
    <t>Due to IRT</t>
  </si>
  <si>
    <t>Estimated Expended</t>
  </si>
  <si>
    <t>Annualized Rental Assistance</t>
  </si>
  <si>
    <t>Estimated Post-disaster Contribution Schedule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</si>
</sst>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44" formatCode="_(&quot;$&quot;* #,##0.00_);_(&quot;$&quot;* \(#,##0.00\);_(&quot;$&quot;* &quot;-&quot;??_);_(@_)"/>
    <numFmt numFmtId="164" formatCode="&quot;$&quot;#,##0.00"/>
  </numFmts>
  <fonts count="37" x14ac:knownFonts="1">
    <font>
      <sz val="10"/>
      <name val="Arial"/>
    </font>
    <font>
      <sz val="11"/>
      <color theme="1"/>
      <name val="Calibri"/>
      <family val="2"/>
      <scheme val="minor"/>
    </font>
    <font>
      <sz val="10"/>
      <name val="Arial"/>
      <family val="2"/>
    </font>
    <font>
      <sz val="8"/>
      <name val="Arial"/>
      <family val="2"/>
    </font>
    <font>
      <u/>
      <sz val="10"/>
      <color indexed="12"/>
      <name val="Arial"/>
      <family val="2"/>
    </font>
    <font>
      <sz val="10"/>
      <name val="Arial"/>
      <family val="2"/>
    </font>
    <font>
      <b/>
      <sz val="10"/>
      <name val="Arial"/>
      <family val="2"/>
    </font>
    <font>
      <sz val="10"/>
      <color theme="0"/>
      <name val="Arial"/>
      <family val="2"/>
    </font>
    <font>
      <sz val="9"/>
      <name val="Arial"/>
      <family val="2"/>
    </font>
    <font>
      <b/>
      <sz val="10"/>
      <color theme="0"/>
      <name val="Arial"/>
      <family val="2"/>
    </font>
    <font>
      <i/>
      <sz val="10"/>
      <name val="Arial"/>
      <family val="2"/>
    </font>
    <font>
      <sz val="18"/>
      <name val="Constantia"/>
      <family val="1"/>
    </font>
    <font>
      <sz val="11"/>
      <color rgb="FF9C0006"/>
      <name val="Calibri"/>
      <family val="2"/>
      <scheme val="minor"/>
    </font>
    <font>
      <sz val="10"/>
      <name val="Wingdings"/>
      <charset val="2"/>
    </font>
    <font>
      <sz val="12"/>
      <name val="Arial"/>
      <family val="2"/>
    </font>
    <font>
      <b/>
      <sz val="10"/>
      <name val="Wingdings"/>
      <charset val="2"/>
    </font>
    <font>
      <sz val="7"/>
      <name val="Arial"/>
      <family val="2"/>
    </font>
    <font>
      <sz val="10"/>
      <color theme="3"/>
      <name val="Arial"/>
      <family val="2"/>
    </font>
    <font>
      <sz val="10"/>
      <color rgb="FF9C0006"/>
      <name val="Calibri"/>
      <family val="2"/>
      <scheme val="minor"/>
    </font>
    <font>
      <b/>
      <i/>
      <sz val="10"/>
      <color rgb="FFFF0000"/>
      <name val="Arial"/>
      <family val="2"/>
    </font>
    <font>
      <sz val="8"/>
      <name val="Wingdings"/>
      <charset val="2"/>
    </font>
    <font>
      <b/>
      <sz val="6"/>
      <name val="Arial"/>
      <family val="2"/>
    </font>
    <font>
      <b/>
      <sz val="12"/>
      <name val="Arial"/>
      <family val="2"/>
    </font>
    <font>
      <b/>
      <sz val="10"/>
      <color theme="1"/>
      <name val="Arial"/>
      <family val="2"/>
    </font>
    <font>
      <sz val="9"/>
      <color indexed="81"/>
      <name val="Tahoma"/>
      <family val="2"/>
    </font>
    <font>
      <b/>
      <sz val="9"/>
      <color indexed="81"/>
      <name val="Tahoma"/>
      <family val="2"/>
    </font>
    <font>
      <sz val="8"/>
      <color theme="3"/>
      <name val="Arial"/>
      <family val="2"/>
    </font>
    <font>
      <sz val="8"/>
      <color theme="1"/>
      <name val="Calibri"/>
      <family val="2"/>
      <scheme val="minor"/>
    </font>
    <font>
      <b/>
      <sz val="8"/>
      <color theme="1"/>
      <name val="Calibri"/>
      <family val="2"/>
      <scheme val="minor"/>
    </font>
    <font>
      <b/>
      <sz val="8"/>
      <color theme="3"/>
      <name val="Arial"/>
      <family val="2"/>
    </font>
    <font>
      <i/>
      <sz val="10"/>
      <color theme="3"/>
      <name val="Arial"/>
      <family val="2"/>
    </font>
    <font>
      <sz val="8"/>
      <color theme="0"/>
      <name val="Arial"/>
      <family val="2"/>
    </font>
    <font>
      <i/>
      <sz val="8"/>
      <name val="Arial"/>
      <family val="2"/>
    </font>
    <font>
      <sz val="11"/>
      <color theme="1"/>
      <name val="Arial"/>
      <family val="2"/>
    </font>
    <font>
      <b/>
      <sz val="11"/>
      <color theme="1"/>
      <name val="Arial"/>
      <family val="2"/>
    </font>
    <font>
      <b/>
      <sz val="6"/>
      <color theme="0"/>
      <name val="Arial"/>
      <family val="2"/>
    </font>
    <font>
      <sz val="2"/>
      <color theme="0"/>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rgb="FFFFFFCC"/>
        <bgColor indexed="64"/>
      </patternFill>
    </fill>
    <fill>
      <patternFill patternType="solid">
        <fgColor theme="1"/>
        <bgColor indexed="64"/>
      </patternFill>
    </fill>
    <fill>
      <patternFill patternType="solid">
        <fgColor rgb="FFFFC7CE"/>
      </patternFill>
    </fill>
    <fill>
      <patternFill patternType="solid">
        <fgColor theme="0" tint="-0.14996795556505021"/>
        <bgColor indexed="64"/>
      </patternFill>
    </fill>
    <fill>
      <patternFill patternType="solid">
        <fgColor theme="4" tint="0.79998168889431442"/>
        <bgColor indexed="65"/>
      </patternFill>
    </fill>
    <fill>
      <patternFill patternType="solid">
        <fgColor theme="4" tint="0.59999389629810485"/>
        <bgColor indexed="65"/>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auto="1"/>
      </right>
      <top/>
      <bottom/>
      <diagonal/>
    </border>
    <border>
      <left/>
      <right/>
      <top/>
      <bottom style="medium">
        <color indexed="64"/>
      </bottom>
      <diagonal/>
    </border>
    <border>
      <left/>
      <right style="medium">
        <color indexed="64"/>
      </right>
      <top/>
      <bottom style="medium">
        <color indexed="64"/>
      </bottom>
      <diagonal/>
    </border>
    <border>
      <left style="thick">
        <color auto="1"/>
      </left>
      <right/>
      <top/>
      <bottom/>
      <diagonal/>
    </border>
    <border>
      <left style="thin">
        <color indexed="64"/>
      </left>
      <right/>
      <top/>
      <bottom style="medium">
        <color indexed="64"/>
      </bottom>
      <diagonal/>
    </border>
    <border>
      <left/>
      <right/>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medium">
        <color indexed="64"/>
      </bottom>
      <diagonal/>
    </border>
    <border>
      <left style="hair">
        <color auto="1"/>
      </left>
      <right/>
      <top style="hair">
        <color auto="1"/>
      </top>
      <bottom style="hair">
        <color auto="1"/>
      </bottom>
      <diagonal/>
    </border>
    <border>
      <left style="medium">
        <color indexed="64"/>
      </left>
      <right style="thin">
        <color indexed="64"/>
      </right>
      <top/>
      <bottom style="medium">
        <color indexed="64"/>
      </bottom>
      <diagonal/>
    </border>
    <border>
      <left/>
      <right style="dotted">
        <color indexed="64"/>
      </right>
      <top/>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right style="hair">
        <color auto="1"/>
      </right>
      <top style="hair">
        <color auto="1"/>
      </top>
      <bottom style="hair">
        <color indexed="64"/>
      </bottom>
      <diagonal/>
    </border>
    <border>
      <left/>
      <right/>
      <top style="dotted">
        <color auto="1"/>
      </top>
      <bottom/>
      <diagonal/>
    </border>
    <border>
      <left/>
      <right style="dotted">
        <color indexed="64"/>
      </right>
      <top style="dotted">
        <color indexed="64"/>
      </top>
      <bottom/>
      <diagonal/>
    </border>
    <border>
      <left/>
      <right/>
      <top/>
      <bottom style="dotted">
        <color indexed="64"/>
      </bottom>
      <diagonal/>
    </border>
    <border>
      <left/>
      <right style="dotted">
        <color indexed="64"/>
      </right>
      <top/>
      <bottom style="dotted">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auto="1"/>
      </left>
      <right/>
      <top/>
      <bottom/>
      <diagonal/>
    </border>
    <border>
      <left/>
      <right style="hair">
        <color auto="1"/>
      </right>
      <top/>
      <bottom/>
      <diagonal/>
    </border>
    <border>
      <left/>
      <right style="dotted">
        <color indexed="64"/>
      </right>
      <top/>
      <bottom style="thin">
        <color indexed="64"/>
      </bottom>
      <diagonal/>
    </border>
    <border>
      <left/>
      <right/>
      <top style="thin">
        <color indexed="64"/>
      </top>
      <bottom style="dotted">
        <color indexed="64"/>
      </bottom>
      <diagonal/>
    </border>
    <border>
      <left/>
      <right style="dotted">
        <color indexed="64"/>
      </right>
      <top style="thin">
        <color auto="1"/>
      </top>
      <bottom style="dotted">
        <color indexed="64"/>
      </bottom>
      <diagonal/>
    </border>
    <border>
      <left/>
      <right style="hair">
        <color indexed="64"/>
      </right>
      <top style="thin">
        <color indexed="64"/>
      </top>
      <bottom style="hair">
        <color indexed="64"/>
      </bottom>
      <diagonal/>
    </border>
  </borders>
  <cellStyleXfs count="6">
    <xf numFmtId="0" fontId="0" fillId="0" borderId="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0" fontId="12" fillId="6"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cellStyleXfs>
  <cellXfs count="576">
    <xf numFmtId="0" fontId="0" fillId="0" borderId="0" xfId="0"/>
    <xf numFmtId="0" fontId="5" fillId="0" borderId="0" xfId="0" applyFont="1"/>
    <xf numFmtId="0" fontId="5" fillId="0" borderId="0" xfId="0" quotePrefix="1" applyFont="1"/>
    <xf numFmtId="0" fontId="2" fillId="0" borderId="0" xfId="0" applyFont="1"/>
    <xf numFmtId="0" fontId="0" fillId="0" borderId="0" xfId="0" applyFill="1"/>
    <xf numFmtId="0" fontId="6" fillId="0" borderId="0" xfId="0" applyFont="1"/>
    <xf numFmtId="0" fontId="2" fillId="0" borderId="0" xfId="0" applyFont="1" applyFill="1"/>
    <xf numFmtId="0" fontId="0" fillId="2" borderId="0" xfId="0" applyFill="1"/>
    <xf numFmtId="0" fontId="2" fillId="2" borderId="0" xfId="0" applyFont="1" applyFill="1" applyBorder="1" applyAlignment="1">
      <alignment vertical="top"/>
    </xf>
    <xf numFmtId="0" fontId="0" fillId="2" borderId="0" xfId="0" applyFill="1" applyAlignment="1">
      <alignment horizontal="center" vertical="top"/>
    </xf>
    <xf numFmtId="0" fontId="0" fillId="2" borderId="0" xfId="0" applyFill="1" applyBorder="1" applyAlignment="1">
      <alignment horizontal="center" vertical="top"/>
    </xf>
    <xf numFmtId="0" fontId="9" fillId="2" borderId="0" xfId="0" applyFont="1" applyFill="1" applyBorder="1"/>
    <xf numFmtId="0" fontId="2" fillId="2" borderId="0" xfId="0" applyFont="1" applyFill="1" applyBorder="1" applyAlignment="1">
      <alignment horizontal="center" vertical="top"/>
    </xf>
    <xf numFmtId="0" fontId="8" fillId="4" borderId="1" xfId="0" applyFont="1" applyFill="1" applyBorder="1" applyAlignment="1">
      <alignment horizontal="center" vertical="top"/>
    </xf>
    <xf numFmtId="0" fontId="2" fillId="2" borderId="0" xfId="0" applyFont="1" applyFill="1" applyBorder="1"/>
    <xf numFmtId="0" fontId="0" fillId="2" borderId="0" xfId="0" applyFill="1" applyAlignment="1">
      <alignment vertical="top"/>
    </xf>
    <xf numFmtId="0" fontId="8" fillId="4" borderId="1" xfId="0" applyFont="1" applyFill="1" applyBorder="1" applyAlignment="1" applyProtection="1">
      <alignment horizontal="center" vertical="top"/>
      <protection locked="0"/>
    </xf>
    <xf numFmtId="0" fontId="2" fillId="0" borderId="0" xfId="0" applyFont="1" applyFill="1" applyBorder="1"/>
    <xf numFmtId="0" fontId="0" fillId="2" borderId="0" xfId="0" applyFill="1" applyProtection="1">
      <protection hidden="1"/>
    </xf>
    <xf numFmtId="0" fontId="9" fillId="3" borderId="0" xfId="0" applyFont="1" applyFill="1" applyProtection="1">
      <protection hidden="1"/>
    </xf>
    <xf numFmtId="0" fontId="0" fillId="2" borderId="0" xfId="0" applyFill="1" applyAlignment="1" applyProtection="1">
      <alignment vertical="top"/>
      <protection hidden="1"/>
    </xf>
    <xf numFmtId="0" fontId="2" fillId="2" borderId="0" xfId="0" applyFont="1" applyFill="1" applyProtection="1">
      <protection hidden="1"/>
    </xf>
    <xf numFmtId="0" fontId="2" fillId="2" borderId="0" xfId="0" applyFont="1" applyFill="1" applyAlignment="1" applyProtection="1">
      <alignment horizontal="left"/>
      <protection hidden="1"/>
    </xf>
    <xf numFmtId="0" fontId="2" fillId="2" borderId="0" xfId="0" applyFont="1" applyFill="1" applyBorder="1" applyProtection="1">
      <protection hidden="1"/>
    </xf>
    <xf numFmtId="0" fontId="8" fillId="2" borderId="0" xfId="0" applyFont="1" applyFill="1" applyBorder="1" applyAlignment="1" applyProtection="1">
      <alignment vertical="top"/>
      <protection hidden="1"/>
    </xf>
    <xf numFmtId="0" fontId="2" fillId="2" borderId="0" xfId="0" applyFont="1" applyFill="1" applyBorder="1" applyAlignment="1" applyProtection="1">
      <alignment vertical="top"/>
      <protection hidden="1"/>
    </xf>
    <xf numFmtId="0" fontId="2" fillId="2" borderId="0" xfId="0" applyFont="1" applyFill="1" applyAlignment="1" applyProtection="1">
      <alignment horizontal="center" vertical="top" wrapText="1"/>
      <protection hidden="1"/>
    </xf>
    <xf numFmtId="0" fontId="0" fillId="2" borderId="0" xfId="0" applyFill="1" applyBorder="1" applyProtection="1">
      <protection hidden="1"/>
    </xf>
    <xf numFmtId="0" fontId="7" fillId="2" borderId="16" xfId="0" applyFont="1" applyFill="1" applyBorder="1" applyProtection="1">
      <protection hidden="1"/>
    </xf>
    <xf numFmtId="0" fontId="0" fillId="2" borderId="0" xfId="0" applyFill="1" applyBorder="1" applyAlignment="1" applyProtection="1">
      <alignment vertical="top"/>
      <protection hidden="1"/>
    </xf>
    <xf numFmtId="0" fontId="7" fillId="2" borderId="16" xfId="0" applyFont="1" applyFill="1" applyBorder="1" applyAlignment="1" applyProtection="1">
      <alignment vertical="top"/>
      <protection hidden="1"/>
    </xf>
    <xf numFmtId="0" fontId="8" fillId="2" borderId="0" xfId="0" applyFont="1" applyFill="1" applyAlignment="1" applyProtection="1">
      <alignment horizontal="center" vertical="center"/>
      <protection hidden="1"/>
    </xf>
    <xf numFmtId="0" fontId="8" fillId="2" borderId="0" xfId="0" applyFont="1" applyFill="1" applyBorder="1" applyAlignment="1" applyProtection="1">
      <alignment horizontal="center" vertical="center"/>
      <protection hidden="1"/>
    </xf>
    <xf numFmtId="0" fontId="2" fillId="2" borderId="0" xfId="0" applyFont="1" applyFill="1" applyAlignment="1" applyProtection="1">
      <alignment horizontal="center"/>
      <protection hidden="1"/>
    </xf>
    <xf numFmtId="0" fontId="8" fillId="2" borderId="0" xfId="0" applyFont="1" applyFill="1" applyProtection="1">
      <protection hidden="1"/>
    </xf>
    <xf numFmtId="0" fontId="8" fillId="2" borderId="0" xfId="0" applyFont="1" applyFill="1" applyAlignment="1" applyProtection="1">
      <alignment vertical="top"/>
      <protection hidden="1"/>
    </xf>
    <xf numFmtId="0" fontId="2" fillId="2" borderId="31" xfId="0" applyFont="1" applyFill="1" applyBorder="1" applyAlignment="1" applyProtection="1">
      <alignment horizontal="left"/>
      <protection hidden="1"/>
    </xf>
    <xf numFmtId="0" fontId="9" fillId="5" borderId="29" xfId="0" applyFont="1" applyFill="1" applyBorder="1" applyAlignment="1" applyProtection="1">
      <alignment horizontal="left"/>
      <protection hidden="1"/>
    </xf>
    <xf numFmtId="49" fontId="2" fillId="0" borderId="0" xfId="0" applyNumberFormat="1" applyFont="1"/>
    <xf numFmtId="49" fontId="2" fillId="0" borderId="0" xfId="0" applyNumberFormat="1" applyFont="1" applyFill="1"/>
    <xf numFmtId="49" fontId="18" fillId="6" borderId="1" xfId="3" applyNumberFormat="1" applyFont="1" applyBorder="1" applyAlignment="1" applyProtection="1">
      <alignment horizontal="center" vertical="center" wrapText="1"/>
      <protection hidden="1"/>
    </xf>
    <xf numFmtId="49" fontId="0" fillId="0" borderId="0" xfId="0" applyNumberFormat="1"/>
    <xf numFmtId="49" fontId="2" fillId="0" borderId="0" xfId="0" applyNumberFormat="1" applyFont="1" applyFill="1" applyBorder="1" applyAlignment="1">
      <alignment vertical="center"/>
    </xf>
    <xf numFmtId="49" fontId="2" fillId="0" borderId="0" xfId="0" applyNumberFormat="1" applyFont="1" applyFill="1" applyBorder="1" applyAlignment="1">
      <alignment horizontal="left" vertical="top" wrapText="1"/>
    </xf>
    <xf numFmtId="49" fontId="2" fillId="0" borderId="0" xfId="0" applyNumberFormat="1" applyFont="1" applyAlignment="1">
      <alignment horizontal="left" vertical="top" wrapText="1"/>
    </xf>
    <xf numFmtId="49" fontId="2" fillId="0" borderId="0" xfId="0" applyNumberFormat="1" applyFont="1" applyFill="1" applyAlignment="1">
      <alignment vertical="top" wrapText="1"/>
    </xf>
    <xf numFmtId="49" fontId="2" fillId="0" borderId="0" xfId="0" applyNumberFormat="1" applyFont="1" applyAlignment="1">
      <alignment vertical="top" wrapText="1"/>
    </xf>
    <xf numFmtId="49" fontId="2" fillId="0" borderId="0" xfId="0" applyNumberFormat="1" applyFont="1" applyAlignment="1">
      <alignment horizontal="left"/>
    </xf>
    <xf numFmtId="49" fontId="0" fillId="0" borderId="0" xfId="0" applyNumberFormat="1" applyBorder="1"/>
    <xf numFmtId="49" fontId="2" fillId="0" borderId="0" xfId="0" applyNumberFormat="1" applyFont="1" applyAlignment="1">
      <alignment horizontal="left" wrapText="1"/>
    </xf>
    <xf numFmtId="49" fontId="0" fillId="2" borderId="3" xfId="0" applyNumberFormat="1" applyFill="1" applyBorder="1" applyAlignment="1" applyProtection="1">
      <alignment wrapText="1"/>
      <protection hidden="1"/>
    </xf>
    <xf numFmtId="49" fontId="0" fillId="2" borderId="5" xfId="0" applyNumberFormat="1" applyFill="1" applyBorder="1" applyAlignment="1" applyProtection="1">
      <alignment wrapText="1"/>
      <protection hidden="1"/>
    </xf>
    <xf numFmtId="49" fontId="2" fillId="2" borderId="0" xfId="0" applyNumberFormat="1" applyFont="1" applyFill="1" applyBorder="1" applyAlignment="1" applyProtection="1">
      <alignment wrapText="1"/>
      <protection hidden="1"/>
    </xf>
    <xf numFmtId="49" fontId="2" fillId="2" borderId="0" xfId="0" applyNumberFormat="1" applyFont="1" applyFill="1" applyBorder="1" applyAlignment="1" applyProtection="1">
      <alignment horizontal="center" vertical="center" wrapText="1"/>
      <protection hidden="1"/>
    </xf>
    <xf numFmtId="49" fontId="2" fillId="2" borderId="9" xfId="0" applyNumberFormat="1" applyFont="1" applyFill="1" applyBorder="1" applyAlignment="1" applyProtection="1">
      <alignment wrapText="1"/>
      <protection hidden="1"/>
    </xf>
    <xf numFmtId="49" fontId="9" fillId="2" borderId="8" xfId="0" applyNumberFormat="1" applyFont="1" applyFill="1" applyBorder="1" applyAlignment="1" applyProtection="1">
      <alignment horizontal="left" vertical="center" wrapText="1"/>
      <protection hidden="1"/>
    </xf>
    <xf numFmtId="49" fontId="9" fillId="2" borderId="0" xfId="0" applyNumberFormat="1" applyFont="1" applyFill="1" applyBorder="1" applyAlignment="1" applyProtection="1">
      <alignment horizontal="left" vertical="center" wrapText="1"/>
      <protection hidden="1"/>
    </xf>
    <xf numFmtId="49" fontId="2" fillId="2" borderId="8" xfId="0" applyNumberFormat="1" applyFont="1" applyFill="1" applyBorder="1" applyAlignment="1" applyProtection="1">
      <alignment vertical="center" wrapText="1"/>
      <protection hidden="1"/>
    </xf>
    <xf numFmtId="49" fontId="2" fillId="2" borderId="9" xfId="0" applyNumberFormat="1" applyFont="1" applyFill="1" applyBorder="1" applyAlignment="1" applyProtection="1">
      <alignment vertical="center" wrapText="1"/>
      <protection hidden="1"/>
    </xf>
    <xf numFmtId="49" fontId="17" fillId="2" borderId="0" xfId="0" applyNumberFormat="1" applyFont="1" applyFill="1" applyBorder="1" applyAlignment="1" applyProtection="1">
      <alignment horizontal="left" vertical="top" wrapText="1"/>
      <protection hidden="1"/>
    </xf>
    <xf numFmtId="49" fontId="4" fillId="2" borderId="0" xfId="2" applyNumberFormat="1" applyFont="1" applyFill="1" applyBorder="1" applyAlignment="1" applyProtection="1">
      <alignment wrapText="1"/>
      <protection hidden="1"/>
    </xf>
    <xf numFmtId="49" fontId="9" fillId="2" borderId="8" xfId="0" applyNumberFormat="1" applyFont="1" applyFill="1" applyBorder="1" applyAlignment="1" applyProtection="1">
      <alignment horizontal="center" vertical="center" wrapText="1"/>
      <protection hidden="1"/>
    </xf>
    <xf numFmtId="49" fontId="9" fillId="2" borderId="0" xfId="0" applyNumberFormat="1" applyFont="1" applyFill="1" applyBorder="1" applyAlignment="1" applyProtection="1">
      <alignment horizontal="center" vertical="center" wrapText="1"/>
      <protection hidden="1"/>
    </xf>
    <xf numFmtId="49" fontId="2" fillId="4" borderId="1" xfId="0" applyNumberFormat="1" applyFont="1" applyFill="1" applyBorder="1" applyAlignment="1" applyProtection="1">
      <alignment wrapText="1"/>
      <protection hidden="1"/>
    </xf>
    <xf numFmtId="49" fontId="17" fillId="2" borderId="0" xfId="0" applyNumberFormat="1" applyFont="1" applyFill="1" applyBorder="1" applyAlignment="1" applyProtection="1">
      <alignment vertical="center" wrapText="1"/>
      <protection hidden="1"/>
    </xf>
    <xf numFmtId="49" fontId="2" fillId="2" borderId="0" xfId="0" applyNumberFormat="1" applyFont="1" applyFill="1" applyBorder="1" applyAlignment="1" applyProtection="1">
      <alignment vertical="center" wrapText="1"/>
      <protection hidden="1"/>
    </xf>
    <xf numFmtId="49" fontId="2" fillId="2" borderId="8" xfId="0" applyNumberFormat="1" applyFont="1" applyFill="1" applyBorder="1" applyAlignment="1" applyProtection="1">
      <alignment horizontal="left" vertical="top" wrapText="1"/>
      <protection hidden="1"/>
    </xf>
    <xf numFmtId="49" fontId="2" fillId="2" borderId="0" xfId="0" applyNumberFormat="1" applyFont="1" applyFill="1" applyBorder="1" applyAlignment="1" applyProtection="1">
      <alignment horizontal="left" vertical="top" wrapText="1"/>
      <protection hidden="1"/>
    </xf>
    <xf numFmtId="49" fontId="2" fillId="2" borderId="9" xfId="0" applyNumberFormat="1" applyFont="1" applyFill="1" applyBorder="1" applyAlignment="1" applyProtection="1">
      <alignment horizontal="left" vertical="top" wrapText="1"/>
      <protection hidden="1"/>
    </xf>
    <xf numFmtId="49" fontId="2" fillId="7" borderId="1" xfId="0" applyNumberFormat="1" applyFont="1" applyFill="1" applyBorder="1" applyAlignment="1" applyProtection="1">
      <alignment wrapText="1"/>
      <protection hidden="1"/>
    </xf>
    <xf numFmtId="49" fontId="2" fillId="2" borderId="8" xfId="0" applyNumberFormat="1" applyFont="1" applyFill="1" applyBorder="1" applyAlignment="1" applyProtection="1">
      <alignment vertical="top" wrapText="1"/>
      <protection hidden="1"/>
    </xf>
    <xf numFmtId="49" fontId="2" fillId="2" borderId="0" xfId="0" applyNumberFormat="1" applyFont="1" applyFill="1" applyBorder="1" applyAlignment="1" applyProtection="1">
      <alignment vertical="top" wrapText="1"/>
      <protection hidden="1"/>
    </xf>
    <xf numFmtId="49" fontId="2" fillId="2" borderId="9" xfId="0" applyNumberFormat="1" applyFont="1" applyFill="1" applyBorder="1" applyAlignment="1" applyProtection="1">
      <alignment vertical="top" wrapText="1"/>
      <protection hidden="1"/>
    </xf>
    <xf numFmtId="49" fontId="2" fillId="2" borderId="8" xfId="0" applyNumberFormat="1" applyFont="1" applyFill="1" applyBorder="1" applyAlignment="1" applyProtection="1">
      <alignment wrapText="1"/>
      <protection hidden="1"/>
    </xf>
    <xf numFmtId="49" fontId="2" fillId="2" borderId="34" xfId="0" applyNumberFormat="1" applyFont="1" applyFill="1" applyBorder="1" applyAlignment="1" applyProtection="1">
      <alignment wrapText="1"/>
      <protection hidden="1"/>
    </xf>
    <xf numFmtId="49" fontId="13" fillId="2" borderId="0" xfId="0" quotePrefix="1" applyNumberFormat="1" applyFont="1" applyFill="1" applyBorder="1" applyAlignment="1" applyProtection="1">
      <alignment wrapText="1"/>
      <protection hidden="1"/>
    </xf>
    <xf numFmtId="49" fontId="6" fillId="2" borderId="8" xfId="0" applyNumberFormat="1" applyFont="1" applyFill="1" applyBorder="1" applyAlignment="1" applyProtection="1">
      <alignment wrapText="1"/>
      <protection hidden="1"/>
    </xf>
    <xf numFmtId="49" fontId="6" fillId="2" borderId="0" xfId="0" applyNumberFormat="1" applyFont="1" applyFill="1" applyBorder="1" applyAlignment="1" applyProtection="1">
      <alignment wrapText="1"/>
      <protection hidden="1"/>
    </xf>
    <xf numFmtId="49" fontId="10" fillId="2" borderId="0" xfId="0" applyNumberFormat="1" applyFont="1" applyFill="1" applyBorder="1" applyAlignment="1" applyProtection="1">
      <alignment wrapText="1"/>
      <protection hidden="1"/>
    </xf>
    <xf numFmtId="49" fontId="15" fillId="2" borderId="0" xfId="0" quotePrefix="1" applyNumberFormat="1" applyFont="1" applyFill="1" applyBorder="1" applyAlignment="1" applyProtection="1">
      <alignment wrapText="1"/>
      <protection hidden="1"/>
    </xf>
    <xf numFmtId="49" fontId="2" fillId="2" borderId="8" xfId="0" applyNumberFormat="1" applyFont="1" applyFill="1" applyBorder="1" applyAlignment="1" applyProtection="1">
      <alignment horizontal="left" wrapText="1"/>
      <protection hidden="1"/>
    </xf>
    <xf numFmtId="49" fontId="2" fillId="2" borderId="9" xfId="0" applyNumberFormat="1" applyFont="1" applyFill="1" applyBorder="1" applyAlignment="1" applyProtection="1">
      <alignment horizontal="left" wrapText="1"/>
      <protection hidden="1"/>
    </xf>
    <xf numFmtId="49" fontId="0" fillId="2" borderId="8" xfId="0" applyNumberFormat="1" applyFill="1" applyBorder="1" applyAlignment="1" applyProtection="1">
      <alignment wrapText="1"/>
      <protection hidden="1"/>
    </xf>
    <xf numFmtId="49" fontId="0" fillId="2" borderId="9" xfId="0" applyNumberFormat="1" applyFill="1" applyBorder="1" applyAlignment="1" applyProtection="1">
      <alignment wrapText="1"/>
      <protection hidden="1"/>
    </xf>
    <xf numFmtId="49" fontId="2" fillId="2" borderId="6" xfId="0" applyNumberFormat="1" applyFont="1" applyFill="1" applyBorder="1" applyAlignment="1" applyProtection="1">
      <alignment vertical="center" wrapText="1"/>
      <protection hidden="1"/>
    </xf>
    <xf numFmtId="49" fontId="4" fillId="2" borderId="2" xfId="2" applyNumberFormat="1" applyFill="1" applyBorder="1" applyAlignment="1" applyProtection="1">
      <alignment horizontal="center" vertical="top" wrapText="1"/>
      <protection hidden="1"/>
    </xf>
    <xf numFmtId="49" fontId="2" fillId="2" borderId="7" xfId="0" applyNumberFormat="1" applyFont="1" applyFill="1" applyBorder="1" applyAlignment="1" applyProtection="1">
      <alignment vertical="center" wrapText="1"/>
      <protection hidden="1"/>
    </xf>
    <xf numFmtId="49" fontId="9" fillId="2" borderId="8" xfId="0" applyNumberFormat="1" applyFont="1" applyFill="1" applyBorder="1" applyAlignment="1" applyProtection="1">
      <alignment horizontal="left" vertical="top" wrapText="1"/>
      <protection hidden="1"/>
    </xf>
    <xf numFmtId="49" fontId="9" fillId="2" borderId="0" xfId="0" applyNumberFormat="1" applyFont="1" applyFill="1" applyBorder="1" applyAlignment="1" applyProtection="1">
      <alignment horizontal="left" vertical="top" wrapText="1"/>
      <protection hidden="1"/>
    </xf>
    <xf numFmtId="49" fontId="4" fillId="2" borderId="0" xfId="2" applyNumberFormat="1" applyFont="1" applyFill="1" applyBorder="1" applyAlignment="1" applyProtection="1">
      <alignment horizontal="left" vertical="top" wrapText="1"/>
      <protection hidden="1"/>
    </xf>
    <xf numFmtId="49" fontId="13" fillId="2" borderId="0" xfId="0" quotePrefix="1" applyNumberFormat="1" applyFont="1" applyFill="1" applyBorder="1" applyAlignment="1" applyProtection="1">
      <alignment horizontal="left" vertical="top" wrapText="1"/>
      <protection hidden="1"/>
    </xf>
    <xf numFmtId="49" fontId="6" fillId="2" borderId="8" xfId="0" applyNumberFormat="1" applyFont="1" applyFill="1" applyBorder="1" applyAlignment="1" applyProtection="1">
      <alignment horizontal="left" vertical="top" wrapText="1"/>
      <protection hidden="1"/>
    </xf>
    <xf numFmtId="49" fontId="15" fillId="2" borderId="0" xfId="0" quotePrefix="1" applyNumberFormat="1" applyFont="1" applyFill="1" applyBorder="1" applyAlignment="1" applyProtection="1">
      <alignment horizontal="left" vertical="top" wrapText="1"/>
      <protection hidden="1"/>
    </xf>
    <xf numFmtId="49" fontId="6" fillId="2" borderId="0" xfId="0" applyNumberFormat="1" applyFont="1" applyFill="1" applyBorder="1" applyAlignment="1" applyProtection="1">
      <alignment horizontal="left" vertical="top" wrapText="1"/>
      <protection hidden="1"/>
    </xf>
    <xf numFmtId="49" fontId="10" fillId="2" borderId="0" xfId="0" applyNumberFormat="1" applyFont="1" applyFill="1" applyBorder="1" applyAlignment="1" applyProtection="1">
      <alignment horizontal="left" vertical="top" wrapText="1"/>
      <protection hidden="1"/>
    </xf>
    <xf numFmtId="49" fontId="20" fillId="2" borderId="0" xfId="0" applyNumberFormat="1" applyFont="1" applyFill="1" applyBorder="1" applyAlignment="1" applyProtection="1">
      <alignment horizontal="right" vertical="top" wrapText="1"/>
      <protection hidden="1"/>
    </xf>
    <xf numFmtId="49" fontId="2" fillId="2" borderId="6" xfId="0" applyNumberFormat="1" applyFont="1" applyFill="1" applyBorder="1" applyAlignment="1" applyProtection="1">
      <alignment horizontal="left" vertical="top" wrapText="1"/>
      <protection hidden="1"/>
    </xf>
    <xf numFmtId="49" fontId="2" fillId="2" borderId="2" xfId="0" applyNumberFormat="1" applyFont="1" applyFill="1" applyBorder="1" applyAlignment="1" applyProtection="1">
      <alignment horizontal="left" vertical="top" wrapText="1"/>
      <protection hidden="1"/>
    </xf>
    <xf numFmtId="49" fontId="2" fillId="2" borderId="7" xfId="0" applyNumberFormat="1" applyFont="1" applyFill="1" applyBorder="1" applyAlignment="1" applyProtection="1">
      <alignment horizontal="left" vertical="top" wrapText="1"/>
      <protection hidden="1"/>
    </xf>
    <xf numFmtId="49" fontId="2" fillId="2" borderId="1" xfId="0" applyNumberFormat="1" applyFont="1" applyFill="1" applyBorder="1" applyAlignment="1" applyProtection="1">
      <alignment wrapText="1"/>
      <protection hidden="1"/>
    </xf>
    <xf numFmtId="49" fontId="6" fillId="2" borderId="0" xfId="0" applyNumberFormat="1" applyFont="1" applyFill="1" applyBorder="1" applyAlignment="1" applyProtection="1">
      <alignment horizontal="left" vertical="top" wrapText="1"/>
      <protection hidden="1"/>
    </xf>
    <xf numFmtId="0" fontId="6" fillId="2" borderId="0" xfId="0" applyFont="1" applyFill="1" applyBorder="1" applyProtection="1">
      <protection hidden="1"/>
    </xf>
    <xf numFmtId="0" fontId="0" fillId="2" borderId="0" xfId="0" applyFill="1" applyBorder="1"/>
    <xf numFmtId="0" fontId="2" fillId="2" borderId="33" xfId="0" applyFont="1" applyFill="1" applyBorder="1" applyAlignment="1" applyProtection="1">
      <alignment vertical="top" wrapText="1"/>
      <protection hidden="1"/>
    </xf>
    <xf numFmtId="0" fontId="2" fillId="2" borderId="32" xfId="0" applyFont="1" applyFill="1" applyBorder="1" applyProtection="1">
      <protection hidden="1"/>
    </xf>
    <xf numFmtId="0" fontId="2" fillId="2" borderId="31" xfId="0" applyFont="1" applyFill="1" applyBorder="1" applyProtection="1">
      <protection hidden="1"/>
    </xf>
    <xf numFmtId="0" fontId="9" fillId="3" borderId="0" xfId="0" applyFont="1" applyFill="1" applyBorder="1" applyAlignment="1" applyProtection="1">
      <alignment vertical="center"/>
      <protection hidden="1"/>
    </xf>
    <xf numFmtId="0" fontId="0" fillId="2" borderId="0" xfId="0" applyFill="1" applyBorder="1" applyAlignment="1" applyProtection="1">
      <alignment horizontal="left"/>
      <protection hidden="1"/>
    </xf>
    <xf numFmtId="49" fontId="2" fillId="0" borderId="0" xfId="0" applyNumberFormat="1" applyFont="1" applyAlignment="1">
      <alignment vertical="top"/>
    </xf>
    <xf numFmtId="0" fontId="9" fillId="3" borderId="0" xfId="0" applyFont="1" applyFill="1" applyAlignment="1" applyProtection="1">
      <protection hidden="1"/>
    </xf>
    <xf numFmtId="0" fontId="7" fillId="3" borderId="0" xfId="0" applyFont="1" applyFill="1" applyBorder="1" applyAlignment="1" applyProtection="1">
      <protection hidden="1"/>
    </xf>
    <xf numFmtId="0" fontId="2" fillId="2" borderId="0" xfId="0" applyFont="1" applyFill="1" applyBorder="1" applyAlignment="1" applyProtection="1">
      <protection hidden="1"/>
    </xf>
    <xf numFmtId="0" fontId="2" fillId="2" borderId="31" xfId="0" applyFont="1" applyFill="1" applyBorder="1" applyAlignment="1" applyProtection="1">
      <protection hidden="1"/>
    </xf>
    <xf numFmtId="0" fontId="2" fillId="2" borderId="32" xfId="0" applyFont="1" applyFill="1" applyBorder="1" applyAlignment="1" applyProtection="1">
      <alignment vertical="top" wrapText="1"/>
      <protection hidden="1"/>
    </xf>
    <xf numFmtId="0" fontId="7" fillId="2" borderId="0" xfId="0" applyFont="1" applyFill="1" applyBorder="1" applyAlignment="1" applyProtection="1">
      <protection hidden="1"/>
    </xf>
    <xf numFmtId="164" fontId="0" fillId="0" borderId="0" xfId="0" applyNumberFormat="1"/>
    <xf numFmtId="49" fontId="6" fillId="2" borderId="0" xfId="0" applyNumberFormat="1" applyFont="1" applyFill="1" applyBorder="1" applyAlignment="1" applyProtection="1">
      <alignment horizontal="left" vertical="top" wrapText="1"/>
      <protection hidden="1"/>
    </xf>
    <xf numFmtId="49" fontId="2" fillId="2" borderId="0" xfId="0" applyNumberFormat="1" applyFont="1" applyFill="1" applyBorder="1" applyAlignment="1" applyProtection="1">
      <alignment horizontal="left" vertical="top" wrapText="1"/>
      <protection hidden="1"/>
    </xf>
    <xf numFmtId="49" fontId="10" fillId="2" borderId="0" xfId="0" applyNumberFormat="1" applyFont="1" applyFill="1" applyBorder="1" applyAlignment="1" applyProtection="1">
      <alignment horizontal="left" vertical="top" wrapText="1"/>
      <protection hidden="1"/>
    </xf>
    <xf numFmtId="0" fontId="9" fillId="5" borderId="17" xfId="0" applyFont="1" applyFill="1" applyBorder="1" applyAlignment="1" applyProtection="1">
      <alignment horizontal="left"/>
      <protection hidden="1"/>
    </xf>
    <xf numFmtId="0" fontId="9" fillId="5" borderId="40" xfId="0" applyFont="1" applyFill="1" applyBorder="1" applyAlignment="1" applyProtection="1">
      <alignment horizontal="left"/>
      <protection hidden="1"/>
    </xf>
    <xf numFmtId="0" fontId="6" fillId="2" borderId="36" xfId="0" applyFont="1" applyFill="1" applyBorder="1" applyAlignment="1" applyProtection="1">
      <alignment horizontal="left" vertical="top" wrapText="1"/>
      <protection hidden="1"/>
    </xf>
    <xf numFmtId="0" fontId="6" fillId="2" borderId="0" xfId="0" applyFont="1" applyFill="1" applyBorder="1" applyAlignment="1" applyProtection="1">
      <alignment horizontal="left" vertical="top" wrapText="1"/>
      <protection hidden="1"/>
    </xf>
    <xf numFmtId="0" fontId="2" fillId="2" borderId="38" xfId="0" applyFont="1" applyFill="1" applyBorder="1" applyAlignment="1" applyProtection="1">
      <alignment horizontal="left"/>
      <protection hidden="1"/>
    </xf>
    <xf numFmtId="164" fontId="2" fillId="0" borderId="0" xfId="0" applyNumberFormat="1" applyFont="1"/>
    <xf numFmtId="0" fontId="22" fillId="2" borderId="0" xfId="0" applyFont="1" applyFill="1" applyBorder="1" applyAlignment="1" applyProtection="1">
      <alignment horizontal="right"/>
      <protection hidden="1"/>
    </xf>
    <xf numFmtId="0" fontId="14" fillId="2" borderId="0" xfId="0" applyFont="1" applyFill="1" applyBorder="1" applyAlignment="1" applyProtection="1">
      <alignment horizontal="right"/>
      <protection hidden="1"/>
    </xf>
    <xf numFmtId="0" fontId="2" fillId="2" borderId="9" xfId="0" applyFont="1" applyFill="1" applyBorder="1" applyProtection="1">
      <protection hidden="1"/>
    </xf>
    <xf numFmtId="49" fontId="2" fillId="2" borderId="0" xfId="0" applyNumberFormat="1" applyFont="1" applyFill="1" applyAlignment="1">
      <alignment horizontal="left" wrapText="1"/>
    </xf>
    <xf numFmtId="49" fontId="6" fillId="2" borderId="0" xfId="0" applyNumberFormat="1" applyFont="1" applyFill="1" applyBorder="1" applyAlignment="1" applyProtection="1">
      <alignment horizontal="left" vertical="top" wrapText="1"/>
      <protection hidden="1"/>
    </xf>
    <xf numFmtId="49" fontId="17" fillId="2" borderId="0" xfId="0" applyNumberFormat="1" applyFont="1" applyFill="1" applyBorder="1" applyAlignment="1" applyProtection="1">
      <alignment horizontal="left" vertical="top" wrapText="1"/>
      <protection hidden="1"/>
    </xf>
    <xf numFmtId="49" fontId="10" fillId="2" borderId="9" xfId="0" applyNumberFormat="1" applyFont="1" applyFill="1" applyBorder="1" applyAlignment="1" applyProtection="1">
      <alignment horizontal="left" vertical="top" wrapText="1"/>
      <protection hidden="1"/>
    </xf>
    <xf numFmtId="0" fontId="0" fillId="2" borderId="0" xfId="0" applyFill="1" applyAlignment="1" applyProtection="1">
      <alignment horizontal="center"/>
      <protection hidden="1"/>
    </xf>
    <xf numFmtId="0" fontId="2" fillId="2" borderId="0" xfId="0" applyFont="1" applyFill="1" applyBorder="1" applyAlignment="1" applyProtection="1">
      <alignment horizontal="right"/>
      <protection hidden="1"/>
    </xf>
    <xf numFmtId="0" fontId="9" fillId="3" borderId="0" xfId="0" applyFont="1" applyFill="1" applyBorder="1" applyAlignment="1" applyProtection="1">
      <alignment horizontal="left" vertical="center"/>
      <protection hidden="1"/>
    </xf>
    <xf numFmtId="0" fontId="2" fillId="2" borderId="0" xfId="0" applyFont="1" applyFill="1" applyBorder="1" applyAlignment="1" applyProtection="1">
      <alignment horizontal="left" vertical="top"/>
      <protection hidden="1"/>
    </xf>
    <xf numFmtId="0" fontId="6" fillId="2" borderId="0" xfId="0" applyFont="1" applyFill="1" applyAlignment="1" applyProtection="1">
      <alignment horizontal="right" vertical="center"/>
      <protection hidden="1"/>
    </xf>
    <xf numFmtId="0" fontId="6" fillId="2" borderId="0" xfId="0" applyFont="1" applyFill="1" applyBorder="1" applyAlignment="1" applyProtection="1">
      <alignment horizontal="right" vertical="center"/>
      <protection hidden="1"/>
    </xf>
    <xf numFmtId="0" fontId="2" fillId="2" borderId="0" xfId="0" applyFont="1" applyFill="1" applyAlignment="1" applyProtection="1">
      <alignment vertical="top"/>
      <protection hidden="1"/>
    </xf>
    <xf numFmtId="0" fontId="2" fillId="2" borderId="0" xfId="0" applyFont="1" applyFill="1" applyBorder="1" applyAlignment="1" applyProtection="1">
      <alignment horizontal="center" vertical="top"/>
      <protection locked="0" hidden="1"/>
    </xf>
    <xf numFmtId="0" fontId="6" fillId="2" borderId="0" xfId="0" applyFont="1" applyFill="1" applyAlignment="1" applyProtection="1">
      <alignment horizontal="right"/>
      <protection hidden="1"/>
    </xf>
    <xf numFmtId="0" fontId="6" fillId="2" borderId="0" xfId="0" applyFont="1" applyFill="1" applyBorder="1" applyAlignment="1" applyProtection="1">
      <alignment horizontal="right"/>
      <protection hidden="1"/>
    </xf>
    <xf numFmtId="0" fontId="2" fillId="2" borderId="0" xfId="0" applyFont="1" applyFill="1" applyBorder="1" applyAlignment="1" applyProtection="1">
      <alignment vertical="top" wrapText="1"/>
      <protection hidden="1"/>
    </xf>
    <xf numFmtId="0" fontId="0" fillId="2" borderId="0" xfId="0" applyFill="1" applyBorder="1" applyAlignment="1" applyProtection="1">
      <alignment vertical="top" wrapText="1"/>
      <protection hidden="1"/>
    </xf>
    <xf numFmtId="0" fontId="7" fillId="2" borderId="0" xfId="0" applyFont="1" applyFill="1" applyAlignment="1" applyProtection="1">
      <alignment horizontal="center"/>
      <protection hidden="1"/>
    </xf>
    <xf numFmtId="0" fontId="0" fillId="0" borderId="38" xfId="0" applyBorder="1" applyAlignment="1" applyProtection="1">
      <alignment horizontal="center"/>
      <protection hidden="1"/>
    </xf>
    <xf numFmtId="0" fontId="6" fillId="2" borderId="38" xfId="0" applyFont="1" applyFill="1" applyBorder="1" applyAlignment="1" applyProtection="1">
      <alignment horizontal="left"/>
      <protection hidden="1"/>
    </xf>
    <xf numFmtId="0" fontId="6" fillId="2" borderId="0" xfId="0" applyFont="1" applyFill="1" applyBorder="1" applyAlignment="1" applyProtection="1">
      <alignment horizontal="left"/>
      <protection hidden="1"/>
    </xf>
    <xf numFmtId="0" fontId="16" fillId="2" borderId="0" xfId="0" applyFont="1" applyFill="1" applyProtection="1">
      <protection hidden="1"/>
    </xf>
    <xf numFmtId="0" fontId="16" fillId="2" borderId="0" xfId="0" applyFont="1" applyFill="1" applyBorder="1" applyProtection="1">
      <protection hidden="1"/>
    </xf>
    <xf numFmtId="0" fontId="16" fillId="0" borderId="0" xfId="0" applyFont="1"/>
    <xf numFmtId="9" fontId="0" fillId="0" borderId="0" xfId="0" applyNumberFormat="1"/>
    <xf numFmtId="0" fontId="2" fillId="2" borderId="0" xfId="0" applyFont="1" applyFill="1" applyAlignment="1" applyProtection="1">
      <protection hidden="1"/>
    </xf>
    <xf numFmtId="0" fontId="0" fillId="2" borderId="0" xfId="0" applyFill="1" applyAlignment="1" applyProtection="1">
      <protection hidden="1"/>
    </xf>
    <xf numFmtId="0" fontId="0" fillId="0" borderId="0" xfId="0" applyBorder="1" applyAlignment="1" applyProtection="1">
      <alignment horizontal="center"/>
      <protection hidden="1"/>
    </xf>
    <xf numFmtId="49" fontId="26" fillId="2" borderId="0" xfId="0" applyNumberFormat="1" applyFont="1" applyFill="1" applyBorder="1" applyAlignment="1" applyProtection="1">
      <alignment horizontal="center" vertical="top" wrapText="1"/>
      <protection hidden="1"/>
    </xf>
    <xf numFmtId="0" fontId="2" fillId="0" borderId="0" xfId="0" applyNumberFormat="1" applyFont="1"/>
    <xf numFmtId="49" fontId="10" fillId="2" borderId="8" xfId="0" applyNumberFormat="1" applyFont="1" applyFill="1" applyBorder="1" applyAlignment="1" applyProtection="1">
      <alignment horizontal="left" vertical="top" wrapText="1"/>
      <protection hidden="1"/>
    </xf>
    <xf numFmtId="49" fontId="10" fillId="0" borderId="0" xfId="0" applyNumberFormat="1" applyFont="1" applyAlignment="1">
      <alignment horizontal="left" wrapText="1"/>
    </xf>
    <xf numFmtId="0" fontId="3" fillId="2" borderId="0" xfId="0" applyFont="1" applyFill="1" applyAlignment="1" applyProtection="1">
      <alignment vertical="top"/>
      <protection hidden="1"/>
    </xf>
    <xf numFmtId="0" fontId="3" fillId="2" borderId="0" xfId="0" applyFont="1" applyFill="1" applyBorder="1" applyAlignment="1" applyProtection="1">
      <alignment vertical="top"/>
      <protection hidden="1"/>
    </xf>
    <xf numFmtId="0" fontId="31" fillId="2" borderId="0" xfId="0" applyFont="1" applyFill="1" applyBorder="1" applyAlignment="1" applyProtection="1">
      <alignment vertical="top"/>
      <protection hidden="1"/>
    </xf>
    <xf numFmtId="0" fontId="3" fillId="2" borderId="0" xfId="0" applyFont="1" applyFill="1" applyBorder="1" applyAlignment="1" applyProtection="1">
      <alignment horizontal="center" vertical="top"/>
      <protection hidden="1"/>
    </xf>
    <xf numFmtId="0" fontId="3" fillId="2" borderId="13" xfId="0" applyFont="1" applyFill="1" applyBorder="1" applyAlignment="1" applyProtection="1">
      <alignment vertical="top"/>
      <protection hidden="1"/>
    </xf>
    <xf numFmtId="0" fontId="3" fillId="2" borderId="0" xfId="0" applyFont="1" applyFill="1" applyAlignment="1" applyProtection="1">
      <alignment horizontal="center" vertical="top"/>
      <protection hidden="1"/>
    </xf>
    <xf numFmtId="164" fontId="2" fillId="4" borderId="0" xfId="0" applyNumberFormat="1" applyFont="1" applyFill="1" applyBorder="1" applyAlignment="1" applyProtection="1">
      <alignment horizontal="center" vertical="center"/>
      <protection locked="0" hidden="1"/>
    </xf>
    <xf numFmtId="0" fontId="16" fillId="2" borderId="0" xfId="0" applyFont="1" applyFill="1" applyBorder="1" applyAlignment="1" applyProtection="1">
      <alignment horizontal="left"/>
      <protection hidden="1"/>
    </xf>
    <xf numFmtId="0" fontId="2" fillId="2" borderId="23" xfId="0" applyFont="1" applyFill="1" applyBorder="1" applyProtection="1">
      <protection hidden="1"/>
    </xf>
    <xf numFmtId="0" fontId="2" fillId="2" borderId="21" xfId="0" applyFont="1" applyFill="1" applyBorder="1" applyProtection="1">
      <protection hidden="1"/>
    </xf>
    <xf numFmtId="0" fontId="2" fillId="2" borderId="43" xfId="0" applyFont="1" applyFill="1" applyBorder="1" applyProtection="1">
      <protection hidden="1"/>
    </xf>
    <xf numFmtId="0" fontId="16" fillId="2" borderId="25" xfId="0" applyFont="1" applyFill="1" applyBorder="1" applyProtection="1">
      <protection hidden="1"/>
    </xf>
    <xf numFmtId="0" fontId="16" fillId="2" borderId="18" xfId="0" applyFont="1" applyFill="1" applyBorder="1" applyProtection="1">
      <protection hidden="1"/>
    </xf>
    <xf numFmtId="0" fontId="16" fillId="2" borderId="26" xfId="0" applyFont="1" applyFill="1" applyBorder="1" applyProtection="1">
      <protection hidden="1"/>
    </xf>
    <xf numFmtId="0" fontId="2" fillId="0" borderId="43" xfId="0" applyFont="1" applyBorder="1"/>
    <xf numFmtId="0" fontId="16" fillId="2" borderId="43" xfId="0" applyFont="1" applyFill="1" applyBorder="1" applyProtection="1">
      <protection hidden="1"/>
    </xf>
    <xf numFmtId="0" fontId="6" fillId="2" borderId="0" xfId="0" applyFont="1" applyFill="1" applyProtection="1">
      <protection hidden="1"/>
    </xf>
    <xf numFmtId="7" fontId="22" fillId="2" borderId="21" xfId="0" applyNumberFormat="1" applyFont="1" applyFill="1" applyBorder="1" applyAlignment="1" applyProtection="1">
      <alignment horizontal="right" vertical="top"/>
      <protection hidden="1"/>
    </xf>
    <xf numFmtId="0" fontId="21" fillId="2" borderId="0" xfId="0" applyFont="1" applyFill="1" applyBorder="1" applyAlignment="1" applyProtection="1">
      <protection hidden="1"/>
    </xf>
    <xf numFmtId="0" fontId="2" fillId="2" borderId="0" xfId="0" applyFont="1" applyFill="1" applyBorder="1" applyAlignment="1" applyProtection="1">
      <alignment vertical="top"/>
      <protection locked="0" hidden="1"/>
    </xf>
    <xf numFmtId="0" fontId="2" fillId="0" borderId="16" xfId="0" applyFont="1" applyBorder="1"/>
    <xf numFmtId="0" fontId="16" fillId="2" borderId="16" xfId="0" applyFont="1" applyFill="1" applyBorder="1" applyProtection="1">
      <protection hidden="1"/>
    </xf>
    <xf numFmtId="0" fontId="16" fillId="2" borderId="16" xfId="0" applyFont="1" applyFill="1" applyBorder="1" applyAlignment="1" applyProtection="1">
      <alignment horizontal="left"/>
      <protection hidden="1"/>
    </xf>
    <xf numFmtId="0" fontId="16" fillId="0" borderId="16" xfId="0" applyFont="1" applyBorder="1"/>
    <xf numFmtId="164" fontId="6" fillId="2" borderId="0" xfId="0" applyNumberFormat="1" applyFont="1" applyFill="1" applyBorder="1" applyAlignment="1" applyProtection="1">
      <alignment vertical="center"/>
      <protection hidden="1"/>
    </xf>
    <xf numFmtId="0" fontId="7" fillId="2" borderId="0" xfId="0" applyFont="1" applyFill="1" applyBorder="1" applyProtection="1">
      <protection hidden="1"/>
    </xf>
    <xf numFmtId="0" fontId="2" fillId="2" borderId="43" xfId="0" applyFont="1" applyFill="1" applyBorder="1" applyAlignment="1" applyProtection="1">
      <protection hidden="1"/>
    </xf>
    <xf numFmtId="0" fontId="2" fillId="2" borderId="43" xfId="0" applyFont="1" applyFill="1" applyBorder="1" applyAlignment="1" applyProtection="1">
      <alignment horizontal="center"/>
      <protection hidden="1"/>
    </xf>
    <xf numFmtId="0" fontId="16" fillId="2" borderId="44" xfId="0" applyFont="1" applyFill="1" applyBorder="1" applyAlignment="1" applyProtection="1">
      <alignment horizontal="left"/>
      <protection hidden="1"/>
    </xf>
    <xf numFmtId="0" fontId="16" fillId="0" borderId="18" xfId="0" applyFont="1" applyBorder="1"/>
    <xf numFmtId="0" fontId="16" fillId="0" borderId="26" xfId="0" applyFont="1" applyBorder="1"/>
    <xf numFmtId="0" fontId="16" fillId="0" borderId="25" xfId="0" applyFont="1" applyBorder="1"/>
    <xf numFmtId="0" fontId="2" fillId="2" borderId="18" xfId="0" applyFont="1" applyFill="1" applyBorder="1" applyProtection="1">
      <protection hidden="1"/>
    </xf>
    <xf numFmtId="0" fontId="2" fillId="2" borderId="36" xfId="0" applyFont="1" applyFill="1" applyBorder="1" applyAlignment="1" applyProtection="1">
      <protection hidden="1"/>
    </xf>
    <xf numFmtId="0" fontId="2" fillId="2" borderId="0" xfId="0" applyFont="1" applyFill="1"/>
    <xf numFmtId="0" fontId="2" fillId="2" borderId="33" xfId="0" applyFont="1" applyFill="1" applyBorder="1" applyAlignment="1" applyProtection="1">
      <alignment horizontal="left"/>
      <protection hidden="1"/>
    </xf>
    <xf numFmtId="0" fontId="6" fillId="0" borderId="0" xfId="0" applyFont="1" applyFill="1"/>
    <xf numFmtId="0" fontId="2" fillId="2" borderId="33" xfId="0" applyFont="1" applyFill="1" applyBorder="1" applyProtection="1">
      <protection hidden="1"/>
    </xf>
    <xf numFmtId="0" fontId="2" fillId="0" borderId="0" xfId="0" applyFont="1" applyFill="1" applyAlignment="1"/>
    <xf numFmtId="0" fontId="2" fillId="0" borderId="0" xfId="0" applyFont="1" applyFill="1" applyBorder="1" applyAlignment="1">
      <alignment horizontal="right"/>
    </xf>
    <xf numFmtId="0" fontId="2" fillId="0" borderId="23" xfId="0" applyFont="1" applyFill="1" applyBorder="1"/>
    <xf numFmtId="0" fontId="2" fillId="0" borderId="43" xfId="0" applyFont="1" applyFill="1" applyBorder="1"/>
    <xf numFmtId="0" fontId="2" fillId="0" borderId="18" xfId="0" applyFont="1" applyFill="1" applyBorder="1" applyAlignment="1"/>
    <xf numFmtId="0" fontId="2" fillId="0" borderId="25" xfId="0" applyFont="1" applyFill="1" applyBorder="1" applyAlignment="1"/>
    <xf numFmtId="0" fontId="9" fillId="2" borderId="0" xfId="0" applyFont="1" applyFill="1" applyBorder="1" applyAlignment="1" applyProtection="1">
      <alignment vertical="center"/>
      <protection hidden="1"/>
    </xf>
    <xf numFmtId="0" fontId="2" fillId="2" borderId="8" xfId="0" applyFont="1" applyFill="1" applyBorder="1" applyAlignment="1" applyProtection="1">
      <alignment vertical="top"/>
      <protection hidden="1"/>
    </xf>
    <xf numFmtId="0" fontId="2" fillId="2" borderId="16" xfId="0" applyFont="1" applyFill="1" applyBorder="1" applyAlignment="1" applyProtection="1">
      <alignment vertical="top"/>
      <protection hidden="1"/>
    </xf>
    <xf numFmtId="2" fontId="2" fillId="2" borderId="0" xfId="0" applyNumberFormat="1" applyFont="1" applyFill="1" applyAlignment="1" applyProtection="1">
      <alignment vertical="center"/>
      <protection hidden="1"/>
    </xf>
    <xf numFmtId="0" fontId="2" fillId="2" borderId="13" xfId="0" applyFont="1" applyFill="1" applyBorder="1" applyProtection="1">
      <protection hidden="1"/>
    </xf>
    <xf numFmtId="0" fontId="2" fillId="2" borderId="13" xfId="0" applyFont="1" applyFill="1" applyBorder="1" applyAlignment="1" applyProtection="1">
      <alignment vertical="top"/>
      <protection hidden="1"/>
    </xf>
    <xf numFmtId="0" fontId="2" fillId="2" borderId="19" xfId="0" applyFont="1" applyFill="1" applyBorder="1" applyProtection="1">
      <protection hidden="1"/>
    </xf>
    <xf numFmtId="0" fontId="2" fillId="2" borderId="24" xfId="0" applyFont="1" applyFill="1" applyBorder="1" applyProtection="1">
      <protection hidden="1"/>
    </xf>
    <xf numFmtId="0" fontId="2" fillId="0" borderId="44" xfId="0" applyFont="1" applyBorder="1"/>
    <xf numFmtId="0" fontId="2" fillId="0" borderId="16" xfId="0" applyFont="1" applyFill="1" applyBorder="1"/>
    <xf numFmtId="0" fontId="2" fillId="2" borderId="44" xfId="0" applyFont="1" applyFill="1" applyBorder="1" applyProtection="1">
      <protection hidden="1"/>
    </xf>
    <xf numFmtId="0" fontId="2" fillId="2" borderId="16" xfId="0" applyFont="1" applyFill="1" applyBorder="1" applyProtection="1">
      <protection hidden="1"/>
    </xf>
    <xf numFmtId="0" fontId="2" fillId="2" borderId="43" xfId="0" applyFont="1" applyFill="1" applyBorder="1" applyAlignment="1" applyProtection="1">
      <alignment horizontal="right"/>
      <protection hidden="1"/>
    </xf>
    <xf numFmtId="0" fontId="2" fillId="0" borderId="44" xfId="0" applyFont="1" applyFill="1" applyBorder="1"/>
    <xf numFmtId="0" fontId="2" fillId="2" borderId="44" xfId="0" applyFont="1" applyFill="1" applyBorder="1" applyAlignment="1" applyProtection="1">
      <alignment horizontal="center"/>
      <protection hidden="1"/>
    </xf>
    <xf numFmtId="0" fontId="2" fillId="0" borderId="21" xfId="0" applyFont="1" applyFill="1" applyBorder="1"/>
    <xf numFmtId="0" fontId="33" fillId="8" borderId="38" xfId="4" applyFont="1" applyBorder="1" applyAlignment="1" applyProtection="1">
      <protection hidden="1"/>
    </xf>
    <xf numFmtId="0" fontId="2" fillId="0" borderId="0" xfId="0" applyFont="1" applyBorder="1" applyAlignment="1" applyProtection="1">
      <alignment horizontal="center"/>
      <protection hidden="1"/>
    </xf>
    <xf numFmtId="0" fontId="2" fillId="0" borderId="31" xfId="0" applyFont="1" applyBorder="1"/>
    <xf numFmtId="0" fontId="34" fillId="8" borderId="38" xfId="4" applyFont="1" applyBorder="1" applyAlignment="1" applyProtection="1">
      <protection hidden="1"/>
    </xf>
    <xf numFmtId="0" fontId="2" fillId="0" borderId="36" xfId="0" applyFont="1" applyFill="1" applyBorder="1"/>
    <xf numFmtId="164" fontId="2" fillId="2" borderId="0" xfId="0" applyNumberFormat="1" applyFont="1" applyFill="1" applyBorder="1" applyAlignment="1" applyProtection="1">
      <alignment horizontal="right"/>
      <protection hidden="1"/>
    </xf>
    <xf numFmtId="0" fontId="2" fillId="2" borderId="2" xfId="0" applyFont="1" applyFill="1" applyBorder="1"/>
    <xf numFmtId="0" fontId="2" fillId="0" borderId="2" xfId="0" applyFont="1" applyBorder="1"/>
    <xf numFmtId="0" fontId="2" fillId="0" borderId="2" xfId="0" applyFont="1" applyFill="1" applyBorder="1"/>
    <xf numFmtId="0" fontId="2" fillId="0" borderId="43" xfId="0" applyFont="1" applyFill="1" applyBorder="1" applyAlignment="1"/>
    <xf numFmtId="0" fontId="0" fillId="2" borderId="0" xfId="0" applyFill="1" applyAlignment="1" applyProtection="1">
      <alignment horizontal="left" vertical="top" wrapText="1"/>
      <protection hidden="1"/>
    </xf>
    <xf numFmtId="0" fontId="2" fillId="0" borderId="0" xfId="0" applyFont="1" applyAlignment="1">
      <alignment horizontal="left" vertical="top" wrapText="1"/>
    </xf>
    <xf numFmtId="0" fontId="2" fillId="2" borderId="0" xfId="0" applyFont="1" applyFill="1" applyAlignment="1" applyProtection="1">
      <alignment horizontal="left" vertical="top" wrapText="1"/>
      <protection hidden="1"/>
    </xf>
    <xf numFmtId="0" fontId="0" fillId="0" borderId="0" xfId="0" applyFill="1" applyAlignment="1">
      <alignment horizontal="left" vertical="top" wrapText="1"/>
    </xf>
    <xf numFmtId="9" fontId="35" fillId="4" borderId="0" xfId="0" applyNumberFormat="1" applyFont="1" applyFill="1" applyBorder="1" applyAlignment="1" applyProtection="1">
      <alignment vertical="center"/>
      <protection hidden="1"/>
    </xf>
    <xf numFmtId="164" fontId="2" fillId="2" borderId="4" xfId="0" applyNumberFormat="1" applyFont="1" applyFill="1" applyBorder="1" applyAlignment="1" applyProtection="1">
      <alignment horizontal="right"/>
      <protection hidden="1"/>
    </xf>
    <xf numFmtId="0" fontId="2" fillId="2" borderId="0" xfId="0" applyFont="1" applyFill="1" applyBorder="1" applyAlignment="1" applyProtection="1">
      <alignment horizontal="left"/>
      <protection hidden="1"/>
    </xf>
    <xf numFmtId="0" fontId="2" fillId="0" borderId="0" xfId="0" applyFont="1" applyAlignment="1">
      <alignment horizontal="center" vertical="top" wrapText="1"/>
    </xf>
    <xf numFmtId="0" fontId="2" fillId="0" borderId="0" xfId="0" applyFont="1" applyAlignment="1">
      <alignment horizontal="center"/>
    </xf>
    <xf numFmtId="0" fontId="2" fillId="2" borderId="0" xfId="0" applyFont="1" applyFill="1" applyBorder="1" applyAlignment="1" applyProtection="1">
      <alignment horizontal="right" vertical="top"/>
      <protection hidden="1"/>
    </xf>
    <xf numFmtId="0" fontId="2" fillId="2" borderId="0" xfId="0" applyFont="1" applyFill="1" applyAlignment="1" applyProtection="1">
      <alignment vertical="top"/>
      <protection hidden="1"/>
    </xf>
    <xf numFmtId="0" fontId="2" fillId="2" borderId="0" xfId="0" applyFont="1" applyFill="1" applyBorder="1" applyAlignment="1" applyProtection="1">
      <alignment horizontal="center" vertical="top"/>
      <protection hidden="1"/>
    </xf>
    <xf numFmtId="0" fontId="7" fillId="2" borderId="0" xfId="0" applyFont="1" applyFill="1" applyBorder="1" applyAlignment="1" applyProtection="1">
      <protection locked="0"/>
    </xf>
    <xf numFmtId="0" fontId="2" fillId="2" borderId="0" xfId="0" applyFont="1" applyFill="1" applyBorder="1" applyAlignment="1" applyProtection="1">
      <alignment vertical="top"/>
      <protection locked="0"/>
    </xf>
    <xf numFmtId="0" fontId="2" fillId="2" borderId="16" xfId="0" applyFont="1" applyFill="1" applyBorder="1" applyAlignment="1" applyProtection="1">
      <alignment vertical="top"/>
      <protection locked="0"/>
    </xf>
    <xf numFmtId="0" fontId="2" fillId="2" borderId="0" xfId="0" applyFont="1" applyFill="1" applyBorder="1" applyAlignment="1" applyProtection="1">
      <alignment horizontal="left" vertical="top"/>
      <protection locked="0"/>
    </xf>
    <xf numFmtId="0" fontId="2" fillId="2" borderId="0" xfId="0" applyFont="1" applyFill="1" applyBorder="1" applyAlignment="1" applyProtection="1">
      <alignment horizontal="center" vertical="top"/>
      <protection locked="0"/>
    </xf>
    <xf numFmtId="0" fontId="2" fillId="2" borderId="16" xfId="0" applyFont="1" applyFill="1" applyBorder="1" applyAlignment="1" applyProtection="1">
      <alignment horizontal="center" vertical="top"/>
      <protection locked="0"/>
    </xf>
    <xf numFmtId="0" fontId="2" fillId="2" borderId="0" xfId="0" applyFont="1" applyFill="1" applyBorder="1" applyAlignment="1" applyProtection="1">
      <alignment horizontal="right" vertical="top"/>
      <protection locked="0"/>
    </xf>
    <xf numFmtId="7" fontId="22" fillId="2" borderId="21" xfId="0" applyNumberFormat="1" applyFont="1" applyFill="1" applyBorder="1" applyAlignment="1" applyProtection="1">
      <alignment horizontal="right" vertical="top"/>
      <protection locked="0"/>
    </xf>
    <xf numFmtId="0" fontId="2" fillId="2" borderId="0" xfId="0" applyFont="1" applyFill="1" applyProtection="1">
      <protection locked="0"/>
    </xf>
    <xf numFmtId="164" fontId="0" fillId="2" borderId="0" xfId="0" applyNumberFormat="1" applyFill="1" applyAlignment="1">
      <alignment horizontal="right"/>
    </xf>
    <xf numFmtId="0" fontId="2" fillId="2" borderId="0" xfId="0" applyFont="1" applyFill="1" applyAlignment="1" applyProtection="1">
      <alignment horizontal="left" vertical="top" indent="1"/>
      <protection hidden="1"/>
    </xf>
    <xf numFmtId="0" fontId="2" fillId="2" borderId="0" xfId="0" applyFont="1" applyFill="1" applyAlignment="1" applyProtection="1">
      <alignment horizontal="left" indent="1"/>
      <protection locked="0"/>
    </xf>
    <xf numFmtId="0" fontId="2" fillId="2" borderId="0" xfId="0" applyFont="1" applyFill="1" applyAlignment="1" applyProtection="1">
      <alignment horizontal="left" vertical="top" wrapText="1" indent="1"/>
      <protection hidden="1"/>
    </xf>
    <xf numFmtId="0" fontId="2" fillId="2" borderId="0" xfId="0" applyFont="1" applyFill="1" applyBorder="1" applyProtection="1">
      <protection locked="0"/>
    </xf>
    <xf numFmtId="0" fontId="2" fillId="2" borderId="0" xfId="0" applyFont="1" applyFill="1" applyAlignment="1" applyProtection="1">
      <alignment horizontal="right" vertical="top" wrapText="1"/>
      <protection hidden="1"/>
    </xf>
    <xf numFmtId="0" fontId="6" fillId="2" borderId="0" xfId="0" applyFont="1" applyFill="1" applyAlignment="1" applyProtection="1">
      <alignment horizontal="left"/>
      <protection locked="0"/>
    </xf>
    <xf numFmtId="0" fontId="2" fillId="2" borderId="0" xfId="0" applyFont="1" applyFill="1" applyAlignment="1">
      <alignment horizontal="center" wrapText="1"/>
    </xf>
    <xf numFmtId="164" fontId="0" fillId="2" borderId="0" xfId="0" applyNumberFormat="1" applyFill="1" applyBorder="1" applyAlignment="1">
      <alignment horizontal="right"/>
    </xf>
    <xf numFmtId="0" fontId="6" fillId="2" borderId="0" xfId="0" applyFont="1" applyFill="1" applyAlignment="1" applyProtection="1">
      <alignment horizontal="left" vertical="top" indent="1"/>
      <protection hidden="1"/>
    </xf>
    <xf numFmtId="164" fontId="2" fillId="2" borderId="0" xfId="0" applyNumberFormat="1" applyFont="1" applyFill="1" applyBorder="1" applyAlignment="1" applyProtection="1">
      <alignment horizontal="right" vertical="top"/>
      <protection hidden="1"/>
    </xf>
    <xf numFmtId="0" fontId="6" fillId="2" borderId="0" xfId="0" applyFont="1" applyFill="1" applyAlignment="1" applyProtection="1">
      <alignment horizontal="left" indent="1"/>
      <protection locked="0"/>
    </xf>
    <xf numFmtId="0" fontId="6" fillId="2" borderId="0" xfId="0" applyFont="1" applyFill="1"/>
    <xf numFmtId="164" fontId="0" fillId="2" borderId="0" xfId="0" applyNumberFormat="1" applyFill="1" applyBorder="1" applyAlignment="1"/>
    <xf numFmtId="0" fontId="2" fillId="2" borderId="0" xfId="0" applyFont="1" applyFill="1" applyBorder="1" applyAlignment="1">
      <alignment horizontal="center" wrapText="1"/>
    </xf>
    <xf numFmtId="164" fontId="2" fillId="2" borderId="0" xfId="0" applyNumberFormat="1" applyFont="1" applyFill="1" applyBorder="1" applyAlignment="1">
      <alignment horizontal="right"/>
    </xf>
    <xf numFmtId="0" fontId="6" fillId="2" borderId="0" xfId="0" applyFont="1" applyFill="1" applyBorder="1" applyAlignment="1" applyProtection="1">
      <alignment horizontal="left" indent="1"/>
      <protection locked="0"/>
    </xf>
    <xf numFmtId="164" fontId="0" fillId="2" borderId="0" xfId="0" applyNumberFormat="1" applyFill="1" applyAlignment="1"/>
    <xf numFmtId="0" fontId="0" fillId="2" borderId="18" xfId="0" applyFill="1" applyBorder="1"/>
    <xf numFmtId="10" fontId="0" fillId="2" borderId="21" xfId="0" applyNumberFormat="1" applyFill="1" applyBorder="1" applyAlignment="1"/>
    <xf numFmtId="10" fontId="0" fillId="2" borderId="0" xfId="0" applyNumberFormat="1" applyFill="1" applyAlignment="1"/>
    <xf numFmtId="164" fontId="2" fillId="2" borderId="0" xfId="0" applyNumberFormat="1" applyFont="1" applyFill="1" applyAlignment="1"/>
    <xf numFmtId="0" fontId="2" fillId="2" borderId="0" xfId="0" applyFont="1" applyFill="1" applyAlignment="1">
      <alignment horizontal="left" indent="1"/>
    </xf>
    <xf numFmtId="0" fontId="2" fillId="2" borderId="18" xfId="0" applyFont="1" applyFill="1" applyBorder="1" applyAlignment="1"/>
    <xf numFmtId="0" fontId="0" fillId="2" borderId="0" xfId="0" applyFill="1" applyAlignment="1">
      <alignment horizontal="center"/>
    </xf>
    <xf numFmtId="0" fontId="0" fillId="2" borderId="0" xfId="0" applyFill="1" applyAlignment="1"/>
    <xf numFmtId="0" fontId="2" fillId="2" borderId="43" xfId="0" applyFont="1" applyFill="1" applyBorder="1" applyAlignment="1">
      <alignment horizontal="center" wrapText="1"/>
    </xf>
    <xf numFmtId="164" fontId="0" fillId="2" borderId="43" xfId="0" applyNumberFormat="1" applyFill="1" applyBorder="1" applyAlignment="1">
      <alignment horizontal="right"/>
    </xf>
    <xf numFmtId="164" fontId="2" fillId="2" borderId="43" xfId="0" applyNumberFormat="1" applyFont="1" applyFill="1" applyBorder="1" applyAlignment="1" applyProtection="1">
      <alignment horizontal="right" vertical="top"/>
      <protection hidden="1"/>
    </xf>
    <xf numFmtId="164" fontId="2" fillId="2" borderId="43" xfId="0" applyNumberFormat="1" applyFont="1" applyFill="1" applyBorder="1" applyAlignment="1">
      <alignment horizontal="right"/>
    </xf>
    <xf numFmtId="0" fontId="0" fillId="2" borderId="0" xfId="0" applyFill="1" applyAlignment="1">
      <alignment horizontal="right"/>
    </xf>
    <xf numFmtId="0" fontId="2" fillId="0" borderId="0" xfId="0" applyFont="1" applyBorder="1"/>
    <xf numFmtId="164" fontId="2" fillId="2" borderId="0" xfId="0" applyNumberFormat="1" applyFont="1" applyFill="1" applyAlignment="1">
      <alignment horizontal="right"/>
    </xf>
    <xf numFmtId="0" fontId="6" fillId="2" borderId="0" xfId="0" applyFont="1" applyFill="1" applyBorder="1"/>
    <xf numFmtId="164" fontId="2" fillId="2" borderId="0" xfId="0" applyNumberFormat="1" applyFont="1" applyFill="1" applyAlignment="1">
      <alignment horizontal="left" indent="1"/>
    </xf>
    <xf numFmtId="0" fontId="0" fillId="2" borderId="0" xfId="0" applyFill="1" applyAlignment="1">
      <alignment horizontal="left" indent="1"/>
    </xf>
    <xf numFmtId="10" fontId="0" fillId="2" borderId="0" xfId="0" applyNumberFormat="1" applyFill="1" applyBorder="1"/>
    <xf numFmtId="10" fontId="0" fillId="2" borderId="0" xfId="0" applyNumberFormat="1" applyFill="1" applyBorder="1" applyAlignment="1">
      <alignment horizontal="right"/>
    </xf>
    <xf numFmtId="0" fontId="2" fillId="2" borderId="0" xfId="0" applyFont="1" applyFill="1" applyBorder="1" applyAlignment="1" applyProtection="1">
      <alignment horizontal="left" vertical="top" indent="1"/>
      <protection hidden="1"/>
    </xf>
    <xf numFmtId="0" fontId="6" fillId="2" borderId="0" xfId="0" applyFont="1" applyFill="1" applyBorder="1" applyAlignment="1" applyProtection="1">
      <alignment horizontal="left" vertical="top" indent="1"/>
      <protection hidden="1"/>
    </xf>
    <xf numFmtId="0" fontId="0" fillId="0" borderId="0" xfId="0" applyAlignment="1">
      <alignment vertical="top" wrapText="1"/>
    </xf>
    <xf numFmtId="0" fontId="6" fillId="0" borderId="0" xfId="0" applyFont="1" applyAlignment="1">
      <alignment horizontal="center" vertical="top" wrapText="1"/>
    </xf>
    <xf numFmtId="164" fontId="6" fillId="0" borderId="0" xfId="0" applyNumberFormat="1" applyFont="1"/>
    <xf numFmtId="0" fontId="2" fillId="2" borderId="18" xfId="0" applyFont="1" applyFill="1" applyBorder="1" applyAlignment="1">
      <alignment wrapText="1"/>
    </xf>
    <xf numFmtId="164" fontId="0" fillId="2" borderId="0" xfId="0" applyNumberFormat="1" applyFill="1" applyAlignment="1">
      <alignment horizontal="center"/>
    </xf>
    <xf numFmtId="164" fontId="0" fillId="2" borderId="0" xfId="0" applyNumberFormat="1" applyFill="1" applyAlignment="1">
      <alignment horizontal="left" indent="1"/>
    </xf>
    <xf numFmtId="0" fontId="2" fillId="2" borderId="11" xfId="0" applyFont="1" applyFill="1" applyBorder="1" applyProtection="1">
      <protection hidden="1"/>
    </xf>
    <xf numFmtId="0" fontId="2" fillId="2" borderId="16" xfId="0" applyFont="1" applyFill="1" applyBorder="1" applyAlignment="1" applyProtection="1">
      <alignment horizontal="center" vertical="top"/>
      <protection hidden="1"/>
    </xf>
    <xf numFmtId="0" fontId="0" fillId="0" borderId="0" xfId="0" applyProtection="1">
      <protection hidden="1"/>
    </xf>
    <xf numFmtId="0" fontId="0" fillId="0" borderId="0" xfId="0" applyFill="1" applyProtection="1">
      <protection hidden="1"/>
    </xf>
    <xf numFmtId="0" fontId="0" fillId="0" borderId="0" xfId="0" applyAlignment="1" applyProtection="1">
      <alignment vertical="top"/>
      <protection hidden="1"/>
    </xf>
    <xf numFmtId="0" fontId="6" fillId="0" borderId="0" xfId="0" applyFont="1" applyProtection="1">
      <protection hidden="1"/>
    </xf>
    <xf numFmtId="0" fontId="2" fillId="0" borderId="0" xfId="0" applyFont="1" applyFill="1" applyProtection="1">
      <protection hidden="1"/>
    </xf>
    <xf numFmtId="0" fontId="3" fillId="0" borderId="0" xfId="0" applyFont="1" applyAlignment="1" applyProtection="1">
      <alignment vertical="top"/>
      <protection hidden="1"/>
    </xf>
    <xf numFmtId="0" fontId="0" fillId="0" borderId="0" xfId="0" applyFill="1" applyBorder="1" applyAlignment="1" applyProtection="1">
      <alignment vertical="top"/>
      <protection hidden="1"/>
    </xf>
    <xf numFmtId="0" fontId="0" fillId="0" borderId="0" xfId="0" applyFill="1" applyBorder="1" applyProtection="1">
      <protection hidden="1"/>
    </xf>
    <xf numFmtId="0" fontId="16" fillId="0" borderId="0" xfId="0" applyFont="1" applyProtection="1">
      <protection hidden="1"/>
    </xf>
    <xf numFmtId="0" fontId="0" fillId="0" borderId="0" xfId="0" applyBorder="1" applyProtection="1">
      <protection hidden="1"/>
    </xf>
    <xf numFmtId="0" fontId="16" fillId="0" borderId="0" xfId="0" applyFont="1" applyBorder="1" applyProtection="1">
      <protection hidden="1"/>
    </xf>
    <xf numFmtId="0" fontId="2" fillId="0" borderId="0" xfId="0" applyFont="1" applyBorder="1" applyAlignment="1" applyProtection="1">
      <protection hidden="1"/>
    </xf>
    <xf numFmtId="0" fontId="0" fillId="0" borderId="0" xfId="0" applyFill="1" applyAlignment="1" applyProtection="1">
      <alignment horizontal="left" vertical="top" wrapText="1"/>
      <protection hidden="1"/>
    </xf>
    <xf numFmtId="0" fontId="0" fillId="0" borderId="0" xfId="0" applyAlignment="1" applyProtection="1">
      <alignment horizontal="left" vertical="top" wrapText="1"/>
      <protection hidden="1"/>
    </xf>
    <xf numFmtId="0" fontId="16" fillId="0" borderId="0" xfId="0" applyFont="1" applyAlignment="1" applyProtection="1">
      <alignment horizontal="left" vertical="top" wrapText="1"/>
      <protection hidden="1"/>
    </xf>
    <xf numFmtId="0" fontId="0" fillId="0" borderId="0" xfId="0" applyFill="1" applyAlignment="1" applyProtection="1">
      <alignment horizontal="left"/>
      <protection hidden="1"/>
    </xf>
    <xf numFmtId="0" fontId="0" fillId="0" borderId="0" xfId="0" applyFill="1" applyAlignment="1" applyProtection="1">
      <protection hidden="1"/>
    </xf>
    <xf numFmtId="0" fontId="2" fillId="0" borderId="0" xfId="0" applyFont="1" applyProtection="1">
      <protection hidden="1"/>
    </xf>
    <xf numFmtId="0" fontId="36" fillId="2" borderId="44" xfId="0" applyFont="1" applyFill="1" applyBorder="1" applyAlignment="1" applyProtection="1">
      <alignment horizontal="left"/>
      <protection hidden="1"/>
    </xf>
    <xf numFmtId="0" fontId="2" fillId="2" borderId="0" xfId="0" applyFont="1" applyFill="1" applyBorder="1" applyAlignment="1" applyProtection="1">
      <alignment vertical="top" wrapText="1"/>
      <protection locked="0" hidden="1"/>
    </xf>
    <xf numFmtId="0" fontId="36" fillId="0" borderId="44" xfId="0" applyFont="1" applyBorder="1" applyProtection="1">
      <protection hidden="1"/>
    </xf>
    <xf numFmtId="164" fontId="2" fillId="2" borderId="0" xfId="0" applyNumberFormat="1" applyFont="1" applyFill="1" applyBorder="1" applyAlignment="1" applyProtection="1">
      <alignment horizontal="center" vertical="center"/>
      <protection hidden="1"/>
    </xf>
    <xf numFmtId="0" fontId="7" fillId="0" borderId="0" xfId="0" applyFont="1" applyProtection="1">
      <protection locked="0" hidden="1"/>
    </xf>
    <xf numFmtId="49" fontId="30" fillId="2" borderId="0" xfId="0" applyNumberFormat="1" applyFont="1" applyFill="1" applyBorder="1" applyAlignment="1" applyProtection="1">
      <alignment horizontal="left" vertical="top" wrapText="1"/>
      <protection hidden="1"/>
    </xf>
    <xf numFmtId="49" fontId="10" fillId="2" borderId="0" xfId="0" applyNumberFormat="1" applyFont="1" applyFill="1" applyBorder="1" applyAlignment="1" applyProtection="1">
      <alignment horizontal="left" vertical="top" wrapText="1"/>
      <protection hidden="1"/>
    </xf>
    <xf numFmtId="49" fontId="11" fillId="2" borderId="3" xfId="0" applyNumberFormat="1" applyFont="1" applyFill="1" applyBorder="1" applyAlignment="1" applyProtection="1">
      <alignment horizontal="center" vertical="center"/>
      <protection hidden="1"/>
    </xf>
    <xf numFmtId="49" fontId="11" fillId="2" borderId="4" xfId="0" applyNumberFormat="1" applyFont="1" applyFill="1" applyBorder="1" applyAlignment="1" applyProtection="1">
      <alignment horizontal="center" vertical="center"/>
      <protection hidden="1"/>
    </xf>
    <xf numFmtId="49" fontId="11" fillId="2" borderId="5" xfId="0" applyNumberFormat="1" applyFont="1" applyFill="1" applyBorder="1" applyAlignment="1" applyProtection="1">
      <alignment horizontal="center" vertical="center"/>
      <protection hidden="1"/>
    </xf>
    <xf numFmtId="49" fontId="6" fillId="2" borderId="0" xfId="0" applyNumberFormat="1" applyFont="1" applyFill="1" applyBorder="1" applyAlignment="1" applyProtection="1">
      <alignment horizontal="left" vertical="top" wrapText="1"/>
      <protection hidden="1"/>
    </xf>
    <xf numFmtId="49" fontId="9" fillId="5" borderId="8" xfId="0" applyNumberFormat="1" applyFont="1" applyFill="1" applyBorder="1" applyAlignment="1" applyProtection="1">
      <alignment horizontal="left" vertical="top" wrapText="1"/>
      <protection hidden="1"/>
    </xf>
    <xf numFmtId="49" fontId="9" fillId="5" borderId="0" xfId="0" applyNumberFormat="1" applyFont="1" applyFill="1" applyBorder="1" applyAlignment="1" applyProtection="1">
      <alignment horizontal="left" vertical="top" wrapText="1"/>
      <protection hidden="1"/>
    </xf>
    <xf numFmtId="49" fontId="17" fillId="2" borderId="0" xfId="0" applyNumberFormat="1" applyFont="1" applyFill="1" applyBorder="1" applyAlignment="1" applyProtection="1">
      <alignment horizontal="left" vertical="top" wrapText="1"/>
      <protection hidden="1"/>
    </xf>
    <xf numFmtId="49" fontId="2" fillId="2" borderId="0" xfId="0" applyNumberFormat="1" applyFont="1" applyFill="1" applyBorder="1" applyAlignment="1" applyProtection="1">
      <alignment horizontal="left" vertical="top" wrapText="1"/>
      <protection hidden="1"/>
    </xf>
    <xf numFmtId="49" fontId="10" fillId="2" borderId="9" xfId="0" applyNumberFormat="1" applyFont="1" applyFill="1" applyBorder="1" applyAlignment="1" applyProtection="1">
      <alignment horizontal="left" vertical="top" wrapText="1"/>
      <protection hidden="1"/>
    </xf>
    <xf numFmtId="49" fontId="6" fillId="2" borderId="9" xfId="0" applyNumberFormat="1" applyFont="1" applyFill="1" applyBorder="1" applyAlignment="1" applyProtection="1">
      <alignment horizontal="left" vertical="top" wrapText="1"/>
      <protection hidden="1"/>
    </xf>
    <xf numFmtId="49" fontId="19" fillId="2" borderId="0" xfId="0" applyNumberFormat="1" applyFont="1" applyFill="1" applyBorder="1" applyAlignment="1" applyProtection="1">
      <alignment horizontal="center" vertical="top" wrapText="1"/>
      <protection hidden="1"/>
    </xf>
    <xf numFmtId="0" fontId="23" fillId="8" borderId="38" xfId="4" applyFont="1" applyBorder="1" applyAlignment="1" applyProtection="1">
      <alignment horizontal="left"/>
      <protection hidden="1"/>
    </xf>
    <xf numFmtId="0" fontId="6" fillId="2" borderId="32" xfId="0" applyFont="1" applyFill="1" applyBorder="1" applyAlignment="1" applyProtection="1">
      <alignment horizontal="left" vertical="top" wrapText="1"/>
      <protection hidden="1"/>
    </xf>
    <xf numFmtId="0" fontId="6" fillId="2" borderId="31" xfId="0" applyFont="1" applyFill="1" applyBorder="1" applyAlignment="1" applyProtection="1">
      <alignment horizontal="left" vertical="top" wrapText="1"/>
      <protection hidden="1"/>
    </xf>
    <xf numFmtId="0" fontId="3" fillId="2" borderId="0" xfId="0" applyFont="1" applyFill="1" applyAlignment="1">
      <alignment horizontal="center" vertical="top" wrapText="1"/>
    </xf>
    <xf numFmtId="0" fontId="2" fillId="2" borderId="0" xfId="0" applyFont="1" applyFill="1" applyAlignment="1" applyProtection="1">
      <alignment horizontal="center"/>
      <protection hidden="1"/>
    </xf>
    <xf numFmtId="0" fontId="3" fillId="2" borderId="0" xfId="0" applyFont="1" applyFill="1" applyBorder="1" applyAlignment="1">
      <alignment horizontal="center" vertical="top" wrapText="1"/>
    </xf>
    <xf numFmtId="0" fontId="2" fillId="2" borderId="0" xfId="0" applyFont="1" applyFill="1" applyBorder="1" applyAlignment="1" applyProtection="1">
      <alignment horizontal="center"/>
      <protection hidden="1"/>
    </xf>
    <xf numFmtId="0" fontId="2" fillId="2" borderId="43" xfId="0" applyFont="1" applyFill="1" applyBorder="1" applyAlignment="1" applyProtection="1">
      <alignment horizontal="right"/>
      <protection hidden="1"/>
    </xf>
    <xf numFmtId="0" fontId="2" fillId="2" borderId="0" xfId="0" applyFont="1" applyFill="1" applyBorder="1" applyAlignment="1" applyProtection="1">
      <alignment horizontal="right"/>
      <protection hidden="1"/>
    </xf>
    <xf numFmtId="164" fontId="2" fillId="0" borderId="28" xfId="0" applyNumberFormat="1" applyFont="1" applyBorder="1" applyAlignment="1">
      <alignment horizontal="right"/>
    </xf>
    <xf numFmtId="164" fontId="2" fillId="0" borderId="22" xfId="0" applyNumberFormat="1" applyFont="1" applyBorder="1" applyAlignment="1">
      <alignment horizontal="right"/>
    </xf>
    <xf numFmtId="164" fontId="2" fillId="0" borderId="35" xfId="0" applyNumberFormat="1" applyFont="1" applyBorder="1" applyAlignment="1">
      <alignment horizontal="right"/>
    </xf>
    <xf numFmtId="164" fontId="2" fillId="2" borderId="28" xfId="0" applyNumberFormat="1" applyFont="1" applyFill="1" applyBorder="1" applyAlignment="1" applyProtection="1">
      <alignment horizontal="right"/>
      <protection hidden="1"/>
    </xf>
    <xf numFmtId="164" fontId="2" fillId="2" borderId="22" xfId="0" applyNumberFormat="1" applyFont="1" applyFill="1" applyBorder="1" applyAlignment="1" applyProtection="1">
      <alignment horizontal="right"/>
      <protection hidden="1"/>
    </xf>
    <xf numFmtId="164" fontId="2" fillId="2" borderId="35" xfId="0" applyNumberFormat="1" applyFont="1" applyFill="1" applyBorder="1" applyAlignment="1" applyProtection="1">
      <alignment horizontal="right"/>
      <protection hidden="1"/>
    </xf>
    <xf numFmtId="0" fontId="2" fillId="0" borderId="21" xfId="0" applyFont="1" applyFill="1" applyBorder="1" applyAlignment="1">
      <alignment horizontal="left"/>
    </xf>
    <xf numFmtId="0" fontId="2" fillId="0" borderId="0" xfId="0" applyFont="1" applyFill="1" applyBorder="1" applyAlignment="1">
      <alignment horizontal="left"/>
    </xf>
    <xf numFmtId="0" fontId="2" fillId="0" borderId="18" xfId="0" applyFont="1" applyFill="1" applyBorder="1" applyAlignment="1">
      <alignment horizontal="left"/>
    </xf>
    <xf numFmtId="0" fontId="2" fillId="2" borderId="36" xfId="0" applyFont="1" applyFill="1" applyBorder="1" applyAlignment="1" applyProtection="1">
      <alignment horizontal="left"/>
      <protection hidden="1"/>
    </xf>
    <xf numFmtId="0" fontId="2" fillId="2" borderId="0" xfId="0" applyFont="1" applyFill="1" applyBorder="1" applyAlignment="1" applyProtection="1">
      <alignment horizontal="left"/>
      <protection hidden="1"/>
    </xf>
    <xf numFmtId="0" fontId="2" fillId="2" borderId="38" xfId="0" applyFont="1" applyFill="1" applyBorder="1" applyAlignment="1" applyProtection="1">
      <alignment horizontal="left"/>
      <protection hidden="1"/>
    </xf>
    <xf numFmtId="164" fontId="6" fillId="0" borderId="20" xfId="0" applyNumberFormat="1" applyFont="1" applyFill="1" applyBorder="1" applyAlignment="1">
      <alignment horizontal="right"/>
    </xf>
    <xf numFmtId="164" fontId="6" fillId="0" borderId="48" xfId="0" applyNumberFormat="1" applyFont="1" applyFill="1" applyBorder="1" applyAlignment="1">
      <alignment horizontal="right"/>
    </xf>
    <xf numFmtId="164" fontId="2" fillId="0" borderId="21" xfId="0" applyNumberFormat="1" applyFont="1" applyFill="1" applyBorder="1" applyAlignment="1">
      <alignment horizontal="right"/>
    </xf>
    <xf numFmtId="164" fontId="2" fillId="0" borderId="24" xfId="0" applyNumberFormat="1" applyFont="1" applyFill="1" applyBorder="1" applyAlignment="1">
      <alignment horizontal="right"/>
    </xf>
    <xf numFmtId="164" fontId="2" fillId="0" borderId="0" xfId="0" applyNumberFormat="1" applyFont="1" applyFill="1" applyBorder="1" applyAlignment="1">
      <alignment horizontal="right"/>
    </xf>
    <xf numFmtId="164" fontId="2" fillId="0" borderId="44" xfId="0" applyNumberFormat="1" applyFont="1" applyFill="1" applyBorder="1" applyAlignment="1">
      <alignment horizontal="right"/>
    </xf>
    <xf numFmtId="0" fontId="2" fillId="0" borderId="0" xfId="0" applyFont="1" applyAlignment="1">
      <alignment horizontal="center" vertical="top" wrapText="1"/>
    </xf>
    <xf numFmtId="0" fontId="7" fillId="2" borderId="0" xfId="0" applyFont="1" applyFill="1" applyBorder="1" applyAlignment="1" applyProtection="1">
      <alignment horizontal="center" vertical="top" wrapText="1"/>
      <protection hidden="1"/>
    </xf>
    <xf numFmtId="0" fontId="2" fillId="2" borderId="36" xfId="0" applyFont="1" applyFill="1" applyBorder="1" applyAlignment="1" applyProtection="1">
      <alignment horizontal="center"/>
      <protection hidden="1"/>
    </xf>
    <xf numFmtId="0" fontId="2" fillId="0" borderId="21" xfId="0" applyFont="1" applyFill="1" applyBorder="1" applyAlignment="1">
      <alignment horizontal="center"/>
    </xf>
    <xf numFmtId="0" fontId="2" fillId="0" borderId="0" xfId="0" applyFont="1" applyFill="1" applyAlignment="1">
      <alignment horizontal="center"/>
    </xf>
    <xf numFmtId="0" fontId="6" fillId="0" borderId="18" xfId="0" applyFont="1" applyFill="1" applyBorder="1" applyAlignment="1">
      <alignment horizontal="left"/>
    </xf>
    <xf numFmtId="0" fontId="6" fillId="2" borderId="38" xfId="0" applyFont="1" applyFill="1" applyBorder="1" applyAlignment="1" applyProtection="1">
      <alignment horizontal="left"/>
      <protection hidden="1"/>
    </xf>
    <xf numFmtId="0" fontId="2" fillId="0" borderId="0" xfId="0" applyFont="1" applyAlignment="1">
      <alignment horizontal="center"/>
    </xf>
    <xf numFmtId="0" fontId="6" fillId="2" borderId="0" xfId="0" applyFont="1" applyFill="1" applyBorder="1" applyAlignment="1" applyProtection="1">
      <alignment horizontal="left"/>
      <protection hidden="1"/>
    </xf>
    <xf numFmtId="0" fontId="2" fillId="2" borderId="9" xfId="0" applyFont="1" applyFill="1" applyBorder="1" applyAlignment="1" applyProtection="1">
      <alignment horizontal="right"/>
      <protection hidden="1"/>
    </xf>
    <xf numFmtId="4" fontId="2" fillId="2" borderId="36" xfId="0" applyNumberFormat="1" applyFont="1" applyFill="1" applyBorder="1" applyAlignment="1" applyProtection="1">
      <alignment horizontal="right"/>
      <protection hidden="1"/>
    </xf>
    <xf numFmtId="4" fontId="2" fillId="2" borderId="37" xfId="0" applyNumberFormat="1" applyFont="1" applyFill="1" applyBorder="1" applyAlignment="1" applyProtection="1">
      <alignment horizontal="right"/>
      <protection hidden="1"/>
    </xf>
    <xf numFmtId="0" fontId="2" fillId="2" borderId="0" xfId="0" applyFont="1" applyFill="1" applyBorder="1" applyAlignment="1" applyProtection="1">
      <alignment horizontal="right" vertical="top"/>
      <protection hidden="1"/>
    </xf>
    <xf numFmtId="0" fontId="2" fillId="2" borderId="9" xfId="0" applyFont="1" applyFill="1" applyBorder="1" applyAlignment="1" applyProtection="1">
      <alignment horizontal="right" vertical="top"/>
      <protection hidden="1"/>
    </xf>
    <xf numFmtId="0" fontId="2" fillId="2" borderId="0" xfId="0" applyFont="1" applyFill="1" applyAlignment="1" applyProtection="1">
      <alignment horizontal="right" vertical="top"/>
      <protection hidden="1"/>
    </xf>
    <xf numFmtId="164" fontId="6" fillId="2" borderId="23" xfId="0" applyNumberFormat="1" applyFont="1" applyFill="1" applyBorder="1" applyAlignment="1" applyProtection="1">
      <alignment horizontal="right" vertical="center"/>
      <protection hidden="1"/>
    </xf>
    <xf numFmtId="164" fontId="6" fillId="2" borderId="21" xfId="0" applyNumberFormat="1" applyFont="1" applyFill="1" applyBorder="1" applyAlignment="1" applyProtection="1">
      <alignment horizontal="right" vertical="center"/>
      <protection hidden="1"/>
    </xf>
    <xf numFmtId="164" fontId="6" fillId="2" borderId="24" xfId="0" applyNumberFormat="1" applyFont="1" applyFill="1" applyBorder="1" applyAlignment="1" applyProtection="1">
      <alignment horizontal="right" vertical="center"/>
      <protection hidden="1"/>
    </xf>
    <xf numFmtId="164" fontId="6" fillId="2" borderId="25" xfId="0" applyNumberFormat="1" applyFont="1" applyFill="1" applyBorder="1" applyAlignment="1" applyProtection="1">
      <alignment horizontal="right" vertical="center"/>
      <protection hidden="1"/>
    </xf>
    <xf numFmtId="164" fontId="6" fillId="2" borderId="18" xfId="0" applyNumberFormat="1" applyFont="1" applyFill="1" applyBorder="1" applyAlignment="1" applyProtection="1">
      <alignment horizontal="right" vertical="center"/>
      <protection hidden="1"/>
    </xf>
    <xf numFmtId="164" fontId="6" fillId="2" borderId="26" xfId="0" applyNumberFormat="1" applyFont="1" applyFill="1" applyBorder="1" applyAlignment="1" applyProtection="1">
      <alignment horizontal="right" vertical="center"/>
      <protection hidden="1"/>
    </xf>
    <xf numFmtId="0" fontId="6" fillId="2" borderId="0" xfId="0" applyFont="1" applyFill="1" applyAlignment="1" applyProtection="1">
      <alignment horizontal="right" vertical="top"/>
      <protection hidden="1"/>
    </xf>
    <xf numFmtId="0" fontId="6" fillId="2" borderId="44" xfId="0" applyFont="1" applyFill="1" applyBorder="1" applyAlignment="1" applyProtection="1">
      <alignment horizontal="right" vertical="top"/>
      <protection hidden="1"/>
    </xf>
    <xf numFmtId="164" fontId="14" fillId="0" borderId="0" xfId="0" applyNumberFormat="1" applyFont="1" applyFill="1" applyBorder="1" applyAlignment="1" applyProtection="1">
      <alignment horizontal="right" vertical="center"/>
      <protection hidden="1"/>
    </xf>
    <xf numFmtId="0" fontId="2" fillId="2" borderId="0" xfId="0" applyFont="1" applyFill="1" applyAlignment="1" applyProtection="1">
      <alignment horizontal="right" vertical="center"/>
      <protection hidden="1"/>
    </xf>
    <xf numFmtId="0" fontId="2" fillId="2" borderId="43" xfId="0" applyFont="1" applyFill="1" applyBorder="1" applyAlignment="1" applyProtection="1">
      <alignment horizontal="right" vertical="center"/>
      <protection hidden="1"/>
    </xf>
    <xf numFmtId="0" fontId="2" fillId="2" borderId="0" xfId="0" applyFont="1" applyFill="1" applyBorder="1" applyAlignment="1" applyProtection="1">
      <alignment horizontal="right" vertical="center"/>
      <protection hidden="1"/>
    </xf>
    <xf numFmtId="0" fontId="2" fillId="0" borderId="43" xfId="0" applyFont="1" applyBorder="1" applyAlignment="1">
      <alignment horizontal="right"/>
    </xf>
    <xf numFmtId="0" fontId="2" fillId="0" borderId="0" xfId="0" applyFont="1" applyBorder="1" applyAlignment="1">
      <alignment horizontal="right"/>
    </xf>
    <xf numFmtId="0" fontId="4" fillId="2" borderId="43" xfId="2" applyFill="1" applyBorder="1" applyAlignment="1" applyProtection="1">
      <alignment horizontal="right"/>
      <protection hidden="1"/>
    </xf>
    <xf numFmtId="0" fontId="4" fillId="2" borderId="0" xfId="2" applyFill="1" applyBorder="1" applyAlignment="1" applyProtection="1">
      <alignment horizontal="right"/>
      <protection hidden="1"/>
    </xf>
    <xf numFmtId="0" fontId="4" fillId="2" borderId="9" xfId="2" applyFill="1" applyBorder="1" applyAlignment="1" applyProtection="1">
      <alignment horizontal="right"/>
      <protection hidden="1"/>
    </xf>
    <xf numFmtId="3" fontId="2" fillId="4" borderId="10" xfId="0" applyNumberFormat="1" applyFont="1" applyFill="1" applyBorder="1" applyAlignment="1" applyProtection="1">
      <alignment horizontal="center" vertical="center"/>
      <protection locked="0" hidden="1"/>
    </xf>
    <xf numFmtId="3" fontId="2" fillId="4" borderId="11" xfId="0" applyNumberFormat="1" applyFont="1" applyFill="1" applyBorder="1" applyAlignment="1" applyProtection="1">
      <alignment horizontal="center" vertical="center"/>
      <protection locked="0" hidden="1"/>
    </xf>
    <xf numFmtId="3" fontId="2" fillId="4" borderId="12" xfId="0" applyNumberFormat="1" applyFont="1" applyFill="1" applyBorder="1" applyAlignment="1" applyProtection="1">
      <alignment horizontal="center" vertical="center"/>
      <protection locked="0" hidden="1"/>
    </xf>
    <xf numFmtId="164" fontId="2" fillId="4" borderId="10" xfId="0" applyNumberFormat="1" applyFont="1" applyFill="1" applyBorder="1" applyAlignment="1" applyProtection="1">
      <alignment horizontal="center" vertical="center"/>
      <protection locked="0" hidden="1"/>
    </xf>
    <xf numFmtId="164" fontId="2" fillId="4" borderId="11" xfId="0" applyNumberFormat="1" applyFont="1" applyFill="1" applyBorder="1" applyAlignment="1" applyProtection="1">
      <alignment horizontal="center" vertical="center"/>
      <protection locked="0" hidden="1"/>
    </xf>
    <xf numFmtId="164" fontId="2" fillId="4" borderId="12" xfId="0" applyNumberFormat="1" applyFont="1" applyFill="1" applyBorder="1" applyAlignment="1" applyProtection="1">
      <alignment horizontal="center" vertical="center"/>
      <protection locked="0" hidden="1"/>
    </xf>
    <xf numFmtId="0" fontId="2" fillId="2" borderId="19" xfId="0" applyFont="1" applyFill="1" applyBorder="1" applyAlignment="1" applyProtection="1">
      <alignment horizontal="center"/>
      <protection hidden="1"/>
    </xf>
    <xf numFmtId="0" fontId="2" fillId="2" borderId="4" xfId="0" applyFont="1" applyFill="1" applyBorder="1" applyAlignment="1" applyProtection="1">
      <alignment horizontal="center"/>
      <protection hidden="1"/>
    </xf>
    <xf numFmtId="0" fontId="2" fillId="2" borderId="0" xfId="0" applyFont="1" applyFill="1" applyBorder="1" applyAlignment="1" applyProtection="1">
      <alignment horizontal="left"/>
      <protection locked="0"/>
    </xf>
    <xf numFmtId="4" fontId="2" fillId="2" borderId="0" xfId="0" applyNumberFormat="1" applyFont="1" applyFill="1" applyBorder="1" applyAlignment="1" applyProtection="1">
      <alignment horizontal="right"/>
      <protection hidden="1"/>
    </xf>
    <xf numFmtId="4" fontId="2" fillId="2" borderId="30" xfId="0" applyNumberFormat="1" applyFont="1" applyFill="1" applyBorder="1" applyAlignment="1" applyProtection="1">
      <alignment horizontal="right"/>
      <protection hidden="1"/>
    </xf>
    <xf numFmtId="0" fontId="2" fillId="2" borderId="36" xfId="0" applyFont="1" applyFill="1" applyBorder="1" applyAlignment="1" applyProtection="1">
      <alignment horizontal="left" vertical="top" wrapText="1"/>
      <protection hidden="1"/>
    </xf>
    <xf numFmtId="49" fontId="2" fillId="4" borderId="3" xfId="0" applyNumberFormat="1" applyFont="1" applyFill="1" applyBorder="1" applyAlignment="1" applyProtection="1">
      <alignment horizontal="left" vertical="center"/>
      <protection locked="0" hidden="1"/>
    </xf>
    <xf numFmtId="49" fontId="2" fillId="4" borderId="4" xfId="0" applyNumberFormat="1" applyFont="1" applyFill="1" applyBorder="1" applyAlignment="1" applyProtection="1">
      <alignment horizontal="left" vertical="center"/>
      <protection locked="0" hidden="1"/>
    </xf>
    <xf numFmtId="49" fontId="2" fillId="4" borderId="5" xfId="0" applyNumberFormat="1" applyFont="1" applyFill="1" applyBorder="1" applyAlignment="1" applyProtection="1">
      <alignment horizontal="left" vertical="center"/>
      <protection locked="0" hidden="1"/>
    </xf>
    <xf numFmtId="49" fontId="2" fillId="4" borderId="6" xfId="0" applyNumberFormat="1" applyFont="1" applyFill="1" applyBorder="1" applyAlignment="1" applyProtection="1">
      <alignment horizontal="left" vertical="center"/>
      <protection locked="0" hidden="1"/>
    </xf>
    <xf numFmtId="49" fontId="2" fillId="4" borderId="2" xfId="0" applyNumberFormat="1" applyFont="1" applyFill="1" applyBorder="1" applyAlignment="1" applyProtection="1">
      <alignment horizontal="left" vertical="center"/>
      <protection locked="0" hidden="1"/>
    </xf>
    <xf numFmtId="49" fontId="2" fillId="4" borderId="7" xfId="0" applyNumberFormat="1" applyFont="1" applyFill="1" applyBorder="1" applyAlignment="1" applyProtection="1">
      <alignment horizontal="left" vertical="center"/>
      <protection locked="0" hidden="1"/>
    </xf>
    <xf numFmtId="4" fontId="2" fillId="2" borderId="23" xfId="0" applyNumberFormat="1" applyFont="1" applyFill="1" applyBorder="1" applyAlignment="1" applyProtection="1">
      <alignment vertical="center"/>
      <protection hidden="1"/>
    </xf>
    <xf numFmtId="4" fontId="2" fillId="2" borderId="21" xfId="0" applyNumberFormat="1" applyFont="1" applyFill="1" applyBorder="1" applyAlignment="1" applyProtection="1">
      <alignment vertical="center"/>
      <protection hidden="1"/>
    </xf>
    <xf numFmtId="4" fontId="2" fillId="2" borderId="24" xfId="0" applyNumberFormat="1" applyFont="1" applyFill="1" applyBorder="1" applyAlignment="1" applyProtection="1">
      <alignment vertical="center"/>
      <protection hidden="1"/>
    </xf>
    <xf numFmtId="4" fontId="2" fillId="2" borderId="25" xfId="0" applyNumberFormat="1" applyFont="1" applyFill="1" applyBorder="1" applyAlignment="1" applyProtection="1">
      <alignment vertical="center"/>
      <protection hidden="1"/>
    </xf>
    <xf numFmtId="4" fontId="2" fillId="2" borderId="18" xfId="0" applyNumberFormat="1" applyFont="1" applyFill="1" applyBorder="1" applyAlignment="1" applyProtection="1">
      <alignment vertical="center"/>
      <protection hidden="1"/>
    </xf>
    <xf numFmtId="4" fontId="2" fillId="2" borderId="26" xfId="0" applyNumberFormat="1" applyFont="1" applyFill="1" applyBorder="1" applyAlignment="1" applyProtection="1">
      <alignment vertical="center"/>
      <protection hidden="1"/>
    </xf>
    <xf numFmtId="49" fontId="2" fillId="4" borderId="3" xfId="0" applyNumberFormat="1" applyFont="1" applyFill="1" applyBorder="1" applyAlignment="1" applyProtection="1">
      <alignment horizontal="left" vertical="top"/>
      <protection locked="0" hidden="1"/>
    </xf>
    <xf numFmtId="49" fontId="2" fillId="4" borderId="4" xfId="0" applyNumberFormat="1" applyFont="1" applyFill="1" applyBorder="1" applyAlignment="1" applyProtection="1">
      <alignment horizontal="left" vertical="top"/>
      <protection locked="0" hidden="1"/>
    </xf>
    <xf numFmtId="49" fontId="2" fillId="4" borderId="5" xfId="0" applyNumberFormat="1" applyFont="1" applyFill="1" applyBorder="1" applyAlignment="1" applyProtection="1">
      <alignment horizontal="left" vertical="top"/>
      <protection locked="0" hidden="1"/>
    </xf>
    <xf numFmtId="49" fontId="2" fillId="4" borderId="6" xfId="0" applyNumberFormat="1" applyFont="1" applyFill="1" applyBorder="1" applyAlignment="1" applyProtection="1">
      <alignment horizontal="left" vertical="top"/>
      <protection locked="0" hidden="1"/>
    </xf>
    <xf numFmtId="49" fontId="2" fillId="4" borderId="2" xfId="0" applyNumberFormat="1" applyFont="1" applyFill="1" applyBorder="1" applyAlignment="1" applyProtection="1">
      <alignment horizontal="left" vertical="top"/>
      <protection locked="0" hidden="1"/>
    </xf>
    <xf numFmtId="49" fontId="2" fillId="4" borderId="7" xfId="0" applyNumberFormat="1" applyFont="1" applyFill="1" applyBorder="1" applyAlignment="1" applyProtection="1">
      <alignment horizontal="left" vertical="top"/>
      <protection locked="0" hidden="1"/>
    </xf>
    <xf numFmtId="4" fontId="2" fillId="4" borderId="3" xfId="0" applyNumberFormat="1" applyFont="1" applyFill="1" applyBorder="1" applyAlignment="1" applyProtection="1">
      <alignment vertical="center"/>
      <protection locked="0" hidden="1"/>
    </xf>
    <xf numFmtId="4" fontId="2" fillId="4" borderId="4" xfId="0" applyNumberFormat="1" applyFont="1" applyFill="1" applyBorder="1" applyAlignment="1" applyProtection="1">
      <alignment vertical="center"/>
      <protection locked="0" hidden="1"/>
    </xf>
    <xf numFmtId="4" fontId="2" fillId="4" borderId="5" xfId="0" applyNumberFormat="1" applyFont="1" applyFill="1" applyBorder="1" applyAlignment="1" applyProtection="1">
      <alignment vertical="center"/>
      <protection locked="0" hidden="1"/>
    </xf>
    <xf numFmtId="4" fontId="2" fillId="4" borderId="6" xfId="0" applyNumberFormat="1" applyFont="1" applyFill="1" applyBorder="1" applyAlignment="1" applyProtection="1">
      <alignment vertical="center"/>
      <protection locked="0" hidden="1"/>
    </xf>
    <xf numFmtId="4" fontId="2" fillId="4" borderId="2" xfId="0" applyNumberFormat="1" applyFont="1" applyFill="1" applyBorder="1" applyAlignment="1" applyProtection="1">
      <alignment vertical="center"/>
      <protection locked="0" hidden="1"/>
    </xf>
    <xf numFmtId="4" fontId="2" fillId="4" borderId="7" xfId="0" applyNumberFormat="1" applyFont="1" applyFill="1" applyBorder="1" applyAlignment="1" applyProtection="1">
      <alignment vertical="center"/>
      <protection locked="0" hidden="1"/>
    </xf>
    <xf numFmtId="49" fontId="2" fillId="4" borderId="10" xfId="0" applyNumberFormat="1" applyFont="1" applyFill="1" applyBorder="1" applyAlignment="1" applyProtection="1">
      <alignment horizontal="left" vertical="center"/>
      <protection locked="0" hidden="1"/>
    </xf>
    <xf numFmtId="49" fontId="2" fillId="4" borderId="11" xfId="0" applyNumberFormat="1" applyFont="1" applyFill="1" applyBorder="1" applyAlignment="1" applyProtection="1">
      <alignment horizontal="left" vertical="center"/>
      <protection locked="0" hidden="1"/>
    </xf>
    <xf numFmtId="49" fontId="2" fillId="4" borderId="12" xfId="0" applyNumberFormat="1" applyFont="1" applyFill="1" applyBorder="1" applyAlignment="1" applyProtection="1">
      <alignment horizontal="left" vertical="center"/>
      <protection locked="0" hidden="1"/>
    </xf>
    <xf numFmtId="7" fontId="22" fillId="2" borderId="28" xfId="0" applyNumberFormat="1" applyFont="1" applyFill="1" applyBorder="1" applyAlignment="1" applyProtection="1">
      <alignment horizontal="right" vertical="top"/>
      <protection hidden="1"/>
    </xf>
    <xf numFmtId="7" fontId="22" fillId="2" borderId="22" xfId="0" applyNumberFormat="1" applyFont="1" applyFill="1" applyBorder="1" applyAlignment="1" applyProtection="1">
      <alignment horizontal="right" vertical="top"/>
      <protection hidden="1"/>
    </xf>
    <xf numFmtId="7" fontId="22" fillId="2" borderId="35" xfId="0" applyNumberFormat="1" applyFont="1" applyFill="1" applyBorder="1" applyAlignment="1" applyProtection="1">
      <alignment horizontal="right" vertical="top"/>
      <protection hidden="1"/>
    </xf>
    <xf numFmtId="0" fontId="9" fillId="3" borderId="0" xfId="0" applyFont="1" applyFill="1" applyBorder="1" applyAlignment="1" applyProtection="1">
      <alignment horizontal="left"/>
      <protection hidden="1"/>
    </xf>
    <xf numFmtId="0" fontId="6" fillId="2" borderId="0" xfId="0" applyFont="1" applyFill="1" applyAlignment="1" applyProtection="1">
      <alignment horizontal="right" vertical="center"/>
      <protection hidden="1"/>
    </xf>
    <xf numFmtId="0" fontId="6" fillId="2" borderId="0" xfId="0" applyFont="1" applyFill="1" applyBorder="1" applyAlignment="1" applyProtection="1">
      <alignment horizontal="right" vertical="center"/>
      <protection hidden="1"/>
    </xf>
    <xf numFmtId="0" fontId="2" fillId="2" borderId="20" xfId="0" applyFont="1" applyFill="1" applyBorder="1" applyAlignment="1" applyProtection="1">
      <alignment horizontal="center"/>
      <protection hidden="1"/>
    </xf>
    <xf numFmtId="0" fontId="2" fillId="2" borderId="11" xfId="0" applyFont="1" applyFill="1" applyBorder="1" applyAlignment="1" applyProtection="1">
      <alignment horizontal="center" vertical="top"/>
      <protection hidden="1"/>
    </xf>
    <xf numFmtId="0" fontId="2" fillId="2" borderId="21" xfId="0" applyFont="1" applyFill="1" applyBorder="1" applyAlignment="1" applyProtection="1">
      <alignment horizontal="center"/>
      <protection hidden="1"/>
    </xf>
    <xf numFmtId="0" fontId="2" fillId="2" borderId="4" xfId="0" applyFont="1" applyFill="1" applyBorder="1" applyAlignment="1" applyProtection="1">
      <alignment horizontal="center" vertical="top"/>
      <protection hidden="1"/>
    </xf>
    <xf numFmtId="164" fontId="6" fillId="2" borderId="23" xfId="0" applyNumberFormat="1" applyFont="1" applyFill="1" applyBorder="1" applyAlignment="1" applyProtection="1">
      <alignment vertical="center"/>
      <protection hidden="1"/>
    </xf>
    <xf numFmtId="164" fontId="6" fillId="2" borderId="21" xfId="0" applyNumberFormat="1" applyFont="1" applyFill="1" applyBorder="1" applyAlignment="1" applyProtection="1">
      <alignment vertical="center"/>
      <protection hidden="1"/>
    </xf>
    <xf numFmtId="164" fontId="6" fillId="2" borderId="24" xfId="0" applyNumberFormat="1" applyFont="1" applyFill="1" applyBorder="1" applyAlignment="1" applyProtection="1">
      <alignment vertical="center"/>
      <protection hidden="1"/>
    </xf>
    <xf numFmtId="164" fontId="6" fillId="2" borderId="25" xfId="0" applyNumberFormat="1" applyFont="1" applyFill="1" applyBorder="1" applyAlignment="1" applyProtection="1">
      <alignment vertical="center"/>
      <protection hidden="1"/>
    </xf>
    <xf numFmtId="164" fontId="6" fillId="2" borderId="18" xfId="0" applyNumberFormat="1" applyFont="1" applyFill="1" applyBorder="1" applyAlignment="1" applyProtection="1">
      <alignment vertical="center"/>
      <protection hidden="1"/>
    </xf>
    <xf numFmtId="164" fontId="6" fillId="2" borderId="26" xfId="0" applyNumberFormat="1" applyFont="1" applyFill="1" applyBorder="1" applyAlignment="1" applyProtection="1">
      <alignment vertical="center"/>
      <protection hidden="1"/>
    </xf>
    <xf numFmtId="0" fontId="8" fillId="2" borderId="10" xfId="0" applyFont="1" applyFill="1" applyBorder="1" applyAlignment="1" applyProtection="1">
      <alignment horizontal="center" vertical="center"/>
      <protection locked="0" hidden="1"/>
    </xf>
    <xf numFmtId="0" fontId="8" fillId="2" borderId="11" xfId="0" applyFont="1" applyFill="1" applyBorder="1" applyAlignment="1" applyProtection="1">
      <alignment horizontal="center" vertical="center"/>
      <protection locked="0" hidden="1"/>
    </xf>
    <xf numFmtId="0" fontId="8" fillId="2" borderId="12" xfId="0" applyFont="1" applyFill="1" applyBorder="1" applyAlignment="1" applyProtection="1">
      <alignment horizontal="center" vertical="center"/>
      <protection locked="0" hidden="1"/>
    </xf>
    <xf numFmtId="0" fontId="2" fillId="2" borderId="0" xfId="0" applyFont="1" applyFill="1" applyAlignment="1" applyProtection="1">
      <alignment vertical="top" wrapText="1"/>
      <protection hidden="1"/>
    </xf>
    <xf numFmtId="0" fontId="2" fillId="2" borderId="0" xfId="0" applyFont="1" applyFill="1" applyAlignment="1" applyProtection="1">
      <alignment vertical="top"/>
      <protection hidden="1"/>
    </xf>
    <xf numFmtId="0" fontId="2" fillId="2" borderId="22" xfId="0" applyFont="1" applyFill="1" applyBorder="1" applyAlignment="1" applyProtection="1">
      <alignment horizontal="center" vertical="top"/>
      <protection hidden="1"/>
    </xf>
    <xf numFmtId="0" fontId="2" fillId="2" borderId="9" xfId="0" applyFont="1" applyFill="1" applyBorder="1" applyAlignment="1" applyProtection="1">
      <alignment vertical="top"/>
      <protection hidden="1"/>
    </xf>
    <xf numFmtId="164" fontId="2" fillId="4" borderId="3" xfId="0" applyNumberFormat="1" applyFont="1" applyFill="1" applyBorder="1" applyAlignment="1" applyProtection="1">
      <alignment vertical="center"/>
      <protection locked="0" hidden="1"/>
    </xf>
    <xf numFmtId="164" fontId="2" fillId="4" borderId="4" xfId="0" applyNumberFormat="1" applyFont="1" applyFill="1" applyBorder="1" applyAlignment="1" applyProtection="1">
      <alignment vertical="center"/>
      <protection locked="0" hidden="1"/>
    </xf>
    <xf numFmtId="164" fontId="2" fillId="4" borderId="5" xfId="0" applyNumberFormat="1" applyFont="1" applyFill="1" applyBorder="1" applyAlignment="1" applyProtection="1">
      <alignment vertical="center"/>
      <protection locked="0" hidden="1"/>
    </xf>
    <xf numFmtId="164" fontId="2" fillId="4" borderId="6" xfId="0" applyNumberFormat="1" applyFont="1" applyFill="1" applyBorder="1" applyAlignment="1" applyProtection="1">
      <alignment vertical="center"/>
      <protection locked="0" hidden="1"/>
    </xf>
    <xf numFmtId="164" fontId="2" fillId="4" borderId="2" xfId="0" applyNumberFormat="1" applyFont="1" applyFill="1" applyBorder="1" applyAlignment="1" applyProtection="1">
      <alignment vertical="center"/>
      <protection locked="0" hidden="1"/>
    </xf>
    <xf numFmtId="164" fontId="2" fillId="4" borderId="7" xfId="0" applyNumberFormat="1" applyFont="1" applyFill="1" applyBorder="1" applyAlignment="1" applyProtection="1">
      <alignment vertical="center"/>
      <protection locked="0" hidden="1"/>
    </xf>
    <xf numFmtId="0" fontId="2" fillId="2" borderId="0" xfId="0" applyFont="1" applyFill="1" applyBorder="1" applyAlignment="1" applyProtection="1">
      <alignment horizontal="center" vertical="top"/>
      <protection hidden="1"/>
    </xf>
    <xf numFmtId="0" fontId="2" fillId="2" borderId="2" xfId="0" applyFont="1" applyFill="1" applyBorder="1" applyAlignment="1" applyProtection="1">
      <alignment horizontal="center" vertical="center"/>
      <protection hidden="1"/>
    </xf>
    <xf numFmtId="0" fontId="2" fillId="2" borderId="0" xfId="0" applyFont="1" applyFill="1" applyAlignment="1" applyProtection="1">
      <alignment horizontal="center" vertical="top"/>
      <protection hidden="1"/>
    </xf>
    <xf numFmtId="0" fontId="3" fillId="2" borderId="0" xfId="0" applyFont="1" applyFill="1" applyAlignment="1" applyProtection="1">
      <alignment horizontal="center" vertical="top"/>
      <protection hidden="1"/>
    </xf>
    <xf numFmtId="0" fontId="3" fillId="2" borderId="0" xfId="0" applyFont="1" applyFill="1" applyBorder="1" applyAlignment="1" applyProtection="1">
      <alignment horizontal="center" vertical="top"/>
      <protection hidden="1"/>
    </xf>
    <xf numFmtId="0" fontId="3" fillId="2" borderId="0" xfId="0" applyFont="1" applyFill="1" applyAlignment="1" applyProtection="1">
      <alignment horizontal="center" vertical="top" wrapText="1"/>
      <protection hidden="1"/>
    </xf>
    <xf numFmtId="0" fontId="3" fillId="2" borderId="0" xfId="0" applyFont="1" applyFill="1" applyBorder="1" applyAlignment="1" applyProtection="1">
      <alignment horizontal="center" vertical="top" wrapText="1"/>
      <protection hidden="1"/>
    </xf>
    <xf numFmtId="0" fontId="8" fillId="2" borderId="4" xfId="0" applyFont="1" applyFill="1" applyBorder="1" applyAlignment="1" applyProtection="1">
      <alignment horizontal="center" vertical="top"/>
      <protection hidden="1"/>
    </xf>
    <xf numFmtId="164" fontId="22" fillId="2" borderId="0" xfId="0" applyNumberFormat="1" applyFont="1" applyFill="1" applyBorder="1" applyAlignment="1" applyProtection="1">
      <alignment horizontal="center" vertical="center"/>
      <protection hidden="1"/>
    </xf>
    <xf numFmtId="0" fontId="22" fillId="2" borderId="0" xfId="0" applyFont="1" applyFill="1" applyBorder="1" applyAlignment="1" applyProtection="1">
      <alignment horizontal="center" vertical="center"/>
      <protection hidden="1"/>
    </xf>
    <xf numFmtId="164" fontId="2" fillId="4" borderId="10" xfId="0" applyNumberFormat="1" applyFont="1" applyFill="1" applyBorder="1" applyAlignment="1" applyProtection="1">
      <alignment horizontal="right" vertical="center"/>
      <protection locked="0" hidden="1"/>
    </xf>
    <xf numFmtId="164" fontId="2" fillId="4" borderId="11" xfId="0" applyNumberFormat="1" applyFont="1" applyFill="1" applyBorder="1" applyAlignment="1" applyProtection="1">
      <alignment horizontal="right" vertical="center"/>
      <protection locked="0" hidden="1"/>
    </xf>
    <xf numFmtId="164" fontId="2" fillId="4" borderId="12" xfId="0" applyNumberFormat="1" applyFont="1" applyFill="1" applyBorder="1" applyAlignment="1" applyProtection="1">
      <alignment horizontal="right" vertical="center"/>
      <protection locked="0" hidden="1"/>
    </xf>
    <xf numFmtId="4" fontId="2" fillId="2" borderId="2" xfId="0" applyNumberFormat="1" applyFont="1" applyFill="1" applyBorder="1" applyAlignment="1" applyProtection="1">
      <alignment horizontal="right"/>
      <protection hidden="1"/>
    </xf>
    <xf numFmtId="4" fontId="2" fillId="2" borderId="45" xfId="0" applyNumberFormat="1" applyFont="1" applyFill="1" applyBorder="1" applyAlignment="1" applyProtection="1">
      <alignment horizontal="right"/>
      <protection hidden="1"/>
    </xf>
    <xf numFmtId="14" fontId="14" fillId="2" borderId="0" xfId="0" applyNumberFormat="1" applyFont="1" applyFill="1" applyBorder="1" applyAlignment="1" applyProtection="1">
      <alignment horizontal="right"/>
      <protection locked="0" hidden="1"/>
    </xf>
    <xf numFmtId="0" fontId="16" fillId="2" borderId="0" xfId="0" applyFont="1" applyFill="1" applyBorder="1" applyAlignment="1" applyProtection="1">
      <alignment horizontal="right"/>
      <protection hidden="1"/>
    </xf>
    <xf numFmtId="0" fontId="9" fillId="2" borderId="0" xfId="0" applyFont="1" applyFill="1" applyBorder="1" applyAlignment="1" applyProtection="1">
      <alignment horizontal="center"/>
      <protection hidden="1"/>
    </xf>
    <xf numFmtId="0" fontId="7" fillId="2" borderId="0" xfId="0" applyFont="1" applyFill="1" applyBorder="1" applyAlignment="1" applyProtection="1">
      <alignment horizontal="center"/>
      <protection hidden="1"/>
    </xf>
    <xf numFmtId="0" fontId="2" fillId="2" borderId="44" xfId="0" applyFont="1" applyFill="1" applyBorder="1" applyAlignment="1" applyProtection="1">
      <alignment horizontal="right" vertical="top"/>
      <protection hidden="1"/>
    </xf>
    <xf numFmtId="0" fontId="6" fillId="2" borderId="0" xfId="0" applyFont="1" applyFill="1" applyAlignment="1" applyProtection="1">
      <alignment horizontal="right"/>
      <protection hidden="1"/>
    </xf>
    <xf numFmtId="0" fontId="6" fillId="2" borderId="0" xfId="0" applyFont="1" applyFill="1" applyBorder="1" applyAlignment="1" applyProtection="1">
      <alignment horizontal="right"/>
      <protection hidden="1"/>
    </xf>
    <xf numFmtId="0" fontId="2" fillId="2" borderId="2" xfId="0" applyFont="1" applyFill="1" applyBorder="1" applyAlignment="1" applyProtection="1">
      <alignment horizontal="center"/>
      <protection hidden="1"/>
    </xf>
    <xf numFmtId="0" fontId="2" fillId="2" borderId="38" xfId="0" applyFont="1" applyFill="1" applyBorder="1" applyAlignment="1" applyProtection="1">
      <alignment horizontal="left" vertical="top" wrapText="1"/>
      <protection hidden="1"/>
    </xf>
    <xf numFmtId="4" fontId="6" fillId="2" borderId="38" xfId="0" applyNumberFormat="1" applyFont="1" applyFill="1" applyBorder="1" applyAlignment="1" applyProtection="1">
      <alignment horizontal="right" vertical="top" wrapText="1"/>
      <protection hidden="1"/>
    </xf>
    <xf numFmtId="4" fontId="6" fillId="2" borderId="39" xfId="0" applyNumberFormat="1" applyFont="1" applyFill="1" applyBorder="1" applyAlignment="1" applyProtection="1">
      <alignment horizontal="right" vertical="top" wrapText="1"/>
      <protection hidden="1"/>
    </xf>
    <xf numFmtId="7" fontId="9" fillId="5" borderId="17" xfId="1" applyNumberFormat="1" applyFont="1" applyFill="1" applyBorder="1" applyAlignment="1" applyProtection="1">
      <alignment horizontal="right"/>
      <protection hidden="1"/>
    </xf>
    <xf numFmtId="7" fontId="9" fillId="5" borderId="14" xfId="1" applyNumberFormat="1" applyFont="1" applyFill="1" applyBorder="1" applyAlignment="1" applyProtection="1">
      <alignment horizontal="right"/>
      <protection hidden="1"/>
    </xf>
    <xf numFmtId="7" fontId="9" fillId="5" borderId="15" xfId="1" applyNumberFormat="1" applyFont="1" applyFill="1" applyBorder="1" applyAlignment="1" applyProtection="1">
      <alignment horizontal="right"/>
      <protection hidden="1"/>
    </xf>
    <xf numFmtId="4" fontId="6" fillId="2" borderId="46" xfId="0" applyNumberFormat="1" applyFont="1" applyFill="1" applyBorder="1" applyAlignment="1" applyProtection="1">
      <alignment horizontal="right"/>
      <protection hidden="1"/>
    </xf>
    <xf numFmtId="4" fontId="6" fillId="2" borderId="47" xfId="0" applyNumberFormat="1" applyFont="1" applyFill="1" applyBorder="1" applyAlignment="1" applyProtection="1">
      <alignment horizontal="right"/>
      <protection hidden="1"/>
    </xf>
    <xf numFmtId="0" fontId="9" fillId="5" borderId="14" xfId="0" applyFont="1" applyFill="1" applyBorder="1" applyAlignment="1" applyProtection="1">
      <alignment horizontal="left"/>
      <protection hidden="1"/>
    </xf>
    <xf numFmtId="0" fontId="9" fillId="5" borderId="27" xfId="0" applyFont="1" applyFill="1" applyBorder="1" applyAlignment="1" applyProtection="1">
      <alignment horizontal="left"/>
      <protection hidden="1"/>
    </xf>
    <xf numFmtId="0" fontId="9" fillId="5" borderId="41" xfId="0" applyFont="1" applyFill="1" applyBorder="1" applyAlignment="1" applyProtection="1">
      <alignment horizontal="left"/>
      <protection hidden="1"/>
    </xf>
    <xf numFmtId="0" fontId="9" fillId="5" borderId="42" xfId="0" applyFont="1" applyFill="1" applyBorder="1" applyAlignment="1" applyProtection="1">
      <alignment horizontal="left"/>
      <protection hidden="1"/>
    </xf>
    <xf numFmtId="0" fontId="2" fillId="2" borderId="37" xfId="0" applyFont="1" applyFill="1" applyBorder="1" applyAlignment="1" applyProtection="1">
      <alignment horizontal="left" vertical="top" wrapText="1"/>
      <protection hidden="1"/>
    </xf>
    <xf numFmtId="0" fontId="2" fillId="2" borderId="0" xfId="0" applyFont="1" applyFill="1" applyBorder="1" applyAlignment="1" applyProtection="1">
      <alignment horizontal="left" vertical="top" wrapText="1"/>
      <protection hidden="1"/>
    </xf>
    <xf numFmtId="0" fontId="2" fillId="2" borderId="30" xfId="0" applyFont="1" applyFill="1" applyBorder="1" applyAlignment="1" applyProtection="1">
      <alignment horizontal="left" vertical="top" wrapText="1"/>
      <protection hidden="1"/>
    </xf>
    <xf numFmtId="0" fontId="3" fillId="2" borderId="4" xfId="0" applyFont="1" applyFill="1" applyBorder="1" applyAlignment="1" applyProtection="1">
      <alignment horizontal="center" vertical="top" wrapText="1"/>
      <protection hidden="1"/>
    </xf>
    <xf numFmtId="0" fontId="3" fillId="2" borderId="4" xfId="0" applyFont="1" applyFill="1" applyBorder="1" applyAlignment="1" applyProtection="1">
      <alignment horizontal="center" vertical="top"/>
      <protection hidden="1"/>
    </xf>
    <xf numFmtId="164" fontId="0" fillId="2" borderId="0" xfId="0" applyNumberFormat="1" applyFill="1" applyAlignment="1">
      <alignment horizontal="right"/>
    </xf>
    <xf numFmtId="164" fontId="2" fillId="2" borderId="0" xfId="0" applyNumberFormat="1" applyFont="1" applyFill="1" applyAlignment="1">
      <alignment horizontal="right"/>
    </xf>
    <xf numFmtId="0" fontId="0" fillId="2" borderId="0" xfId="0" applyFill="1" applyAlignment="1">
      <alignment horizontal="right"/>
    </xf>
    <xf numFmtId="0" fontId="6" fillId="2" borderId="0" xfId="0" applyFont="1" applyFill="1" applyAlignment="1">
      <alignment horizontal="left"/>
    </xf>
    <xf numFmtId="164" fontId="0" fillId="2" borderId="0" xfId="0" applyNumberFormat="1" applyFill="1" applyAlignment="1">
      <alignment horizontal="center"/>
    </xf>
    <xf numFmtId="0" fontId="0" fillId="2" borderId="0" xfId="0" applyFill="1" applyAlignment="1">
      <alignment horizontal="center"/>
    </xf>
    <xf numFmtId="164" fontId="0" fillId="2" borderId="4" xfId="0" applyNumberFormat="1" applyFill="1" applyBorder="1" applyAlignment="1">
      <alignment horizontal="right"/>
    </xf>
    <xf numFmtId="0" fontId="0" fillId="2" borderId="4" xfId="0" applyFill="1" applyBorder="1" applyAlignment="1">
      <alignment horizontal="right"/>
    </xf>
    <xf numFmtId="0" fontId="2" fillId="2" borderId="0" xfId="0" applyFont="1" applyFill="1" applyBorder="1" applyAlignment="1">
      <alignment horizontal="center" wrapText="1"/>
    </xf>
    <xf numFmtId="0" fontId="2" fillId="2" borderId="18" xfId="0" applyFont="1" applyFill="1" applyBorder="1" applyAlignment="1">
      <alignment horizontal="center" wrapText="1"/>
    </xf>
    <xf numFmtId="0" fontId="2" fillId="2" borderId="2" xfId="0" applyFont="1" applyFill="1" applyBorder="1" applyAlignment="1">
      <alignment horizontal="center" wrapText="1"/>
    </xf>
    <xf numFmtId="164" fontId="0" fillId="2" borderId="0" xfId="0" applyNumberFormat="1" applyFill="1" applyBorder="1" applyAlignment="1">
      <alignment horizontal="right"/>
    </xf>
    <xf numFmtId="10" fontId="0" fillId="2" borderId="0" xfId="0" applyNumberFormat="1" applyFill="1" applyBorder="1" applyAlignment="1">
      <alignment horizontal="right"/>
    </xf>
    <xf numFmtId="164" fontId="2" fillId="2" borderId="0" xfId="0" applyNumberFormat="1" applyFont="1" applyFill="1" applyAlignment="1" applyProtection="1">
      <alignment horizontal="right" vertical="top" wrapText="1"/>
      <protection hidden="1"/>
    </xf>
    <xf numFmtId="164" fontId="0" fillId="2" borderId="21" xfId="0" applyNumberFormat="1" applyFill="1" applyBorder="1" applyAlignment="1">
      <alignment horizontal="right"/>
    </xf>
    <xf numFmtId="164" fontId="2" fillId="2" borderId="21" xfId="0" applyNumberFormat="1" applyFont="1" applyFill="1" applyBorder="1" applyAlignment="1" applyProtection="1">
      <alignment horizontal="right" vertical="top"/>
      <protection hidden="1"/>
    </xf>
    <xf numFmtId="164" fontId="2" fillId="2" borderId="0" xfId="0" applyNumberFormat="1" applyFont="1" applyFill="1" applyAlignment="1" applyProtection="1">
      <alignment horizontal="right" vertical="top"/>
      <protection hidden="1"/>
    </xf>
    <xf numFmtId="0" fontId="2" fillId="2" borderId="0" xfId="0" applyNumberFormat="1" applyFont="1" applyFill="1" applyBorder="1" applyAlignment="1" applyProtection="1">
      <alignment horizontal="left"/>
      <protection locked="0"/>
    </xf>
    <xf numFmtId="164" fontId="22" fillId="2" borderId="0" xfId="0" applyNumberFormat="1"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protection locked="0"/>
    </xf>
    <xf numFmtId="14" fontId="14" fillId="2" borderId="0" xfId="0" applyNumberFormat="1" applyFont="1" applyFill="1" applyBorder="1" applyAlignment="1" applyProtection="1">
      <alignment horizontal="right"/>
      <protection locked="0"/>
    </xf>
    <xf numFmtId="0" fontId="9" fillId="2" borderId="0" xfId="0" applyFont="1" applyFill="1" applyBorder="1" applyAlignment="1" applyProtection="1">
      <alignment horizontal="center"/>
      <protection locked="0"/>
    </xf>
    <xf numFmtId="0" fontId="7" fillId="2" borderId="0" xfId="0" applyFont="1" applyFill="1" applyBorder="1" applyAlignment="1" applyProtection="1">
      <alignment horizontal="center"/>
      <protection locked="0"/>
    </xf>
    <xf numFmtId="0" fontId="6" fillId="2" borderId="0" xfId="0" applyFont="1" applyFill="1" applyAlignment="1" applyProtection="1">
      <alignment horizontal="left"/>
      <protection locked="0"/>
    </xf>
    <xf numFmtId="0" fontId="2" fillId="2" borderId="18" xfId="0" applyFont="1" applyFill="1" applyBorder="1" applyAlignment="1">
      <alignment horizontal="center"/>
    </xf>
    <xf numFmtId="0" fontId="2" fillId="2" borderId="0" xfId="0" applyFont="1" applyFill="1" applyAlignment="1">
      <alignment horizontal="center"/>
    </xf>
    <xf numFmtId="0" fontId="0" fillId="2" borderId="0" xfId="0" applyFill="1" applyBorder="1" applyAlignment="1">
      <alignment horizontal="center" wrapText="1"/>
    </xf>
    <xf numFmtId="0" fontId="0" fillId="2" borderId="18" xfId="0" applyFill="1" applyBorder="1" applyAlignment="1">
      <alignment horizontal="center" wrapText="1"/>
    </xf>
    <xf numFmtId="0" fontId="2" fillId="2" borderId="0" xfId="0" applyFont="1" applyFill="1" applyBorder="1" applyAlignment="1" applyProtection="1">
      <alignment horizontal="right" vertical="top"/>
      <protection locked="0"/>
    </xf>
    <xf numFmtId="49" fontId="0" fillId="0" borderId="28" xfId="0" applyNumberFormat="1" applyBorder="1" applyAlignment="1">
      <alignment horizontal="left"/>
    </xf>
    <xf numFmtId="49" fontId="0" fillId="0" borderId="22" xfId="0" applyNumberFormat="1" applyBorder="1" applyAlignment="1">
      <alignment horizontal="left"/>
    </xf>
    <xf numFmtId="49" fontId="0" fillId="0" borderId="35" xfId="0" applyNumberFormat="1" applyBorder="1" applyAlignment="1">
      <alignment horizontal="left"/>
    </xf>
    <xf numFmtId="7" fontId="22" fillId="2" borderId="28" xfId="0" applyNumberFormat="1" applyFont="1" applyFill="1" applyBorder="1" applyAlignment="1" applyProtection="1">
      <alignment horizontal="right" vertical="top"/>
      <protection locked="0"/>
    </xf>
    <xf numFmtId="7" fontId="22" fillId="2" borderId="22" xfId="0" applyNumberFormat="1" applyFont="1" applyFill="1" applyBorder="1" applyAlignment="1" applyProtection="1">
      <alignment horizontal="right" vertical="top"/>
      <protection locked="0"/>
    </xf>
    <xf numFmtId="7" fontId="22" fillId="2" borderId="35" xfId="0" applyNumberFormat="1" applyFont="1" applyFill="1" applyBorder="1" applyAlignment="1" applyProtection="1">
      <alignment horizontal="right" vertical="top"/>
      <protection locked="0"/>
    </xf>
    <xf numFmtId="49" fontId="0" fillId="0" borderId="28" xfId="0" applyNumberFormat="1" applyBorder="1" applyAlignment="1">
      <alignment horizontal="left" vertical="center"/>
    </xf>
    <xf numFmtId="49" fontId="0" fillId="0" borderId="22" xfId="0" applyNumberFormat="1" applyBorder="1" applyAlignment="1">
      <alignment horizontal="left" vertical="center"/>
    </xf>
    <xf numFmtId="49" fontId="0" fillId="0" borderId="35" xfId="0" applyNumberFormat="1" applyBorder="1" applyAlignment="1">
      <alignment horizontal="left" vertical="center"/>
    </xf>
    <xf numFmtId="0" fontId="2" fillId="2" borderId="0" xfId="0" applyFont="1" applyFill="1" applyAlignment="1" applyProtection="1">
      <alignment horizontal="right" vertical="top"/>
      <protection locked="0"/>
    </xf>
    <xf numFmtId="0" fontId="2" fillId="2" borderId="0" xfId="0" applyFont="1" applyFill="1" applyBorder="1" applyAlignment="1" applyProtection="1">
      <alignment horizontal="center" vertical="top"/>
      <protection locked="0"/>
    </xf>
    <xf numFmtId="0" fontId="2" fillId="2" borderId="0" xfId="0" applyFont="1" applyFill="1" applyAlignment="1" applyProtection="1">
      <alignment horizontal="left" vertical="top" indent="1"/>
      <protection hidden="1"/>
    </xf>
    <xf numFmtId="0" fontId="2" fillId="2" borderId="0" xfId="0" applyFont="1" applyFill="1" applyAlignment="1" applyProtection="1">
      <alignment horizontal="left" vertical="top" wrapText="1" indent="1"/>
      <protection hidden="1"/>
    </xf>
    <xf numFmtId="0" fontId="6" fillId="2" borderId="0" xfId="0" applyFont="1" applyFill="1" applyAlignment="1" applyProtection="1">
      <alignment horizontal="left" vertical="top" indent="1"/>
      <protection hidden="1"/>
    </xf>
    <xf numFmtId="164" fontId="2" fillId="2" borderId="0" xfId="0" applyNumberFormat="1" applyFont="1" applyFill="1" applyBorder="1" applyAlignment="1">
      <alignment horizontal="right"/>
    </xf>
    <xf numFmtId="164" fontId="2" fillId="2" borderId="0" xfId="0" applyNumberFormat="1" applyFont="1" applyFill="1" applyBorder="1" applyAlignment="1" applyProtection="1">
      <alignment horizontal="right" vertical="top"/>
      <protection hidden="1"/>
    </xf>
    <xf numFmtId="10" fontId="2" fillId="2" borderId="0" xfId="0" applyNumberFormat="1" applyFont="1" applyFill="1" applyAlignment="1">
      <alignment horizontal="right"/>
    </xf>
    <xf numFmtId="10" fontId="2" fillId="2" borderId="21" xfId="0" applyNumberFormat="1" applyFont="1" applyFill="1" applyBorder="1" applyAlignment="1">
      <alignment horizontal="right"/>
    </xf>
    <xf numFmtId="0" fontId="2" fillId="2" borderId="0" xfId="0" applyFont="1" applyFill="1" applyBorder="1" applyAlignment="1">
      <alignment horizontal="center" vertical="top" wrapText="1"/>
    </xf>
    <xf numFmtId="0" fontId="2" fillId="2" borderId="18" xfId="0" applyFont="1" applyFill="1" applyBorder="1" applyAlignment="1">
      <alignment horizontal="center" vertical="top" wrapText="1"/>
    </xf>
    <xf numFmtId="49" fontId="4" fillId="2" borderId="0" xfId="2" applyNumberFormat="1" applyFill="1" applyBorder="1" applyAlignment="1" applyProtection="1">
      <alignment horizontal="left" vertical="top" wrapText="1"/>
      <protection hidden="1"/>
    </xf>
    <xf numFmtId="49" fontId="17" fillId="2" borderId="0" xfId="0" applyNumberFormat="1" applyFont="1" applyFill="1" applyBorder="1" applyAlignment="1" applyProtection="1">
      <alignment horizontal="center" vertical="top" wrapText="1"/>
      <protection hidden="1"/>
    </xf>
    <xf numFmtId="49" fontId="2" fillId="2" borderId="0" xfId="0" applyNumberFormat="1" applyFont="1" applyFill="1" applyBorder="1" applyAlignment="1" applyProtection="1">
      <alignment horizontal="center" vertical="top" wrapText="1"/>
      <protection hidden="1"/>
    </xf>
    <xf numFmtId="49" fontId="26" fillId="2" borderId="0" xfId="0" applyNumberFormat="1" applyFont="1" applyFill="1" applyBorder="1" applyAlignment="1" applyProtection="1">
      <alignment horizontal="center" vertical="top" wrapText="1"/>
      <protection hidden="1"/>
    </xf>
    <xf numFmtId="49" fontId="17" fillId="2" borderId="0" xfId="0" applyNumberFormat="1" applyFont="1" applyFill="1" applyBorder="1" applyAlignment="1" applyProtection="1">
      <alignment horizontal="left" vertical="center" wrapText="1"/>
      <protection hidden="1"/>
    </xf>
    <xf numFmtId="49" fontId="2" fillId="2" borderId="0" xfId="0" applyNumberFormat="1" applyFont="1" applyFill="1" applyBorder="1" applyAlignment="1" applyProtection="1">
      <alignment horizontal="left" vertical="center" wrapText="1"/>
      <protection hidden="1"/>
    </xf>
    <xf numFmtId="49" fontId="2" fillId="2" borderId="0" xfId="0" applyNumberFormat="1" applyFont="1" applyFill="1" applyBorder="1" applyAlignment="1" applyProtection="1">
      <alignment horizontal="left" wrapText="1"/>
      <protection hidden="1"/>
    </xf>
    <xf numFmtId="49" fontId="11" fillId="2" borderId="0" xfId="0" applyNumberFormat="1" applyFont="1" applyFill="1" applyBorder="1" applyAlignment="1" applyProtection="1">
      <alignment horizontal="center" vertical="center" wrapText="1"/>
      <protection hidden="1"/>
    </xf>
    <xf numFmtId="49" fontId="27" fillId="8" borderId="10" xfId="4" applyNumberFormat="1" applyFont="1" applyBorder="1" applyAlignment="1" applyProtection="1">
      <alignment horizontal="center" vertical="center" wrapText="1"/>
      <protection hidden="1"/>
    </xf>
    <xf numFmtId="49" fontId="27" fillId="8" borderId="12" xfId="4" applyNumberFormat="1" applyFont="1" applyBorder="1" applyAlignment="1" applyProtection="1">
      <alignment horizontal="center" vertical="center" wrapText="1"/>
      <protection hidden="1"/>
    </xf>
    <xf numFmtId="49" fontId="26" fillId="2" borderId="1" xfId="0" applyNumberFormat="1" applyFont="1" applyFill="1" applyBorder="1" applyAlignment="1" applyProtection="1">
      <alignment horizontal="center" vertical="center" wrapText="1"/>
      <protection hidden="1"/>
    </xf>
    <xf numFmtId="49" fontId="26" fillId="2" borderId="3" xfId="0" applyNumberFormat="1" applyFont="1" applyFill="1" applyBorder="1" applyAlignment="1" applyProtection="1">
      <alignment horizontal="center" vertical="center" wrapText="1"/>
      <protection hidden="1"/>
    </xf>
    <xf numFmtId="49" fontId="26" fillId="2" borderId="4" xfId="0" applyNumberFormat="1" applyFont="1" applyFill="1" applyBorder="1" applyAlignment="1" applyProtection="1">
      <alignment horizontal="center" vertical="center" wrapText="1"/>
      <protection hidden="1"/>
    </xf>
    <xf numFmtId="49" fontId="26" fillId="2" borderId="5" xfId="0" applyNumberFormat="1" applyFont="1" applyFill="1" applyBorder="1" applyAlignment="1" applyProtection="1">
      <alignment horizontal="center" vertical="center" wrapText="1"/>
      <protection hidden="1"/>
    </xf>
    <xf numFmtId="49" fontId="26" fillId="2" borderId="6" xfId="0" applyNumberFormat="1" applyFont="1" applyFill="1" applyBorder="1" applyAlignment="1" applyProtection="1">
      <alignment horizontal="center" vertical="center" wrapText="1"/>
      <protection hidden="1"/>
    </xf>
    <xf numFmtId="49" fontId="26" fillId="2" borderId="2" xfId="0" applyNumberFormat="1" applyFont="1" applyFill="1" applyBorder="1" applyAlignment="1" applyProtection="1">
      <alignment horizontal="center" vertical="center" wrapText="1"/>
      <protection hidden="1"/>
    </xf>
    <xf numFmtId="49" fontId="26" fillId="2" borderId="7" xfId="0" applyNumberFormat="1" applyFont="1" applyFill="1" applyBorder="1" applyAlignment="1" applyProtection="1">
      <alignment horizontal="center" vertical="center" wrapText="1"/>
      <protection hidden="1"/>
    </xf>
    <xf numFmtId="49" fontId="9" fillId="5" borderId="10" xfId="0" applyNumberFormat="1" applyFont="1" applyFill="1" applyBorder="1" applyAlignment="1" applyProtection="1">
      <alignment horizontal="center" vertical="center" wrapText="1"/>
      <protection hidden="1"/>
    </xf>
    <xf numFmtId="49" fontId="9" fillId="5" borderId="11" xfId="0" applyNumberFormat="1" applyFont="1" applyFill="1" applyBorder="1" applyAlignment="1" applyProtection="1">
      <alignment horizontal="center" vertical="center" wrapText="1"/>
      <protection hidden="1"/>
    </xf>
    <xf numFmtId="49" fontId="9" fillId="5" borderId="12" xfId="0" applyNumberFormat="1" applyFont="1" applyFill="1" applyBorder="1" applyAlignment="1" applyProtection="1">
      <alignment horizontal="center" vertical="center" wrapText="1"/>
      <protection hidden="1"/>
    </xf>
    <xf numFmtId="49" fontId="17" fillId="2" borderId="0" xfId="0" applyNumberFormat="1" applyFont="1" applyFill="1" applyBorder="1" applyAlignment="1" applyProtection="1">
      <alignment horizontal="left" vertical="top" wrapText="1" indent="2"/>
      <protection hidden="1"/>
    </xf>
    <xf numFmtId="49" fontId="28" fillId="9" borderId="1" xfId="5" applyNumberFormat="1" applyFont="1" applyBorder="1" applyAlignment="1" applyProtection="1">
      <alignment horizontal="center" vertical="top" wrapText="1"/>
      <protection hidden="1"/>
    </xf>
    <xf numFmtId="49" fontId="29" fillId="2" borderId="0" xfId="0" applyNumberFormat="1" applyFont="1" applyFill="1" applyBorder="1" applyAlignment="1" applyProtection="1">
      <alignment horizontal="center" wrapText="1"/>
      <protection hidden="1"/>
    </xf>
    <xf numFmtId="49" fontId="11" fillId="2" borderId="4" xfId="0" applyNumberFormat="1" applyFont="1" applyFill="1" applyBorder="1" applyAlignment="1" applyProtection="1">
      <alignment horizontal="center" vertical="center" wrapText="1"/>
      <protection hidden="1"/>
    </xf>
    <xf numFmtId="49" fontId="6" fillId="2" borderId="0" xfId="0" applyNumberFormat="1" applyFont="1" applyFill="1" applyBorder="1" applyAlignment="1" applyProtection="1">
      <alignment horizontal="left" wrapText="1"/>
      <protection hidden="1"/>
    </xf>
    <xf numFmtId="0" fontId="2" fillId="0" borderId="0" xfId="0" applyFont="1" applyAlignment="1">
      <alignment horizontal="left" vertical="top" wrapText="1"/>
    </xf>
  </cellXfs>
  <cellStyles count="6">
    <cellStyle name="20% - Accent1" xfId="4" builtinId="30"/>
    <cellStyle name="40% - Accent1" xfId="5" builtinId="31"/>
    <cellStyle name="Bad" xfId="3" builtinId="27"/>
    <cellStyle name="Currency" xfId="1" builtinId="4"/>
    <cellStyle name="Hyperlink" xfId="2" builtinId="8"/>
    <cellStyle name="Normal" xfId="0" builtinId="0"/>
  </cellStyles>
  <dxfs count="89">
    <dxf>
      <font>
        <color rgb="FF9C0006"/>
      </font>
      <fill>
        <patternFill>
          <bgColor rgb="FFFFC7CE"/>
        </patternFill>
      </fill>
    </dxf>
    <dxf>
      <font>
        <color theme="0"/>
      </font>
    </dxf>
    <dxf>
      <fill>
        <patternFill patternType="solid">
          <bgColor rgb="FFFFFFCC"/>
        </patternFill>
      </fill>
    </dxf>
    <dxf>
      <fill>
        <patternFill>
          <bgColor theme="0"/>
        </patternFill>
      </fill>
    </dxf>
    <dxf>
      <fill>
        <patternFill>
          <bgColor theme="0"/>
        </patternFill>
      </fill>
    </dxf>
    <dxf>
      <fill>
        <patternFill>
          <bgColor theme="0"/>
        </patternFill>
      </fill>
    </dxf>
    <dxf>
      <fill>
        <patternFill patternType="solid">
          <bgColor rgb="FFFFFFCC"/>
        </patternFill>
      </fill>
    </dxf>
    <dxf>
      <font>
        <color auto="1"/>
      </font>
      <fill>
        <patternFill>
          <bgColor theme="0" tint="-0.14996795556505021"/>
        </patternFill>
      </fill>
    </dxf>
    <dxf>
      <font>
        <color theme="5" tint="-0.499984740745262"/>
      </font>
      <fill>
        <patternFill>
          <bgColor theme="5" tint="0.79998168889431442"/>
        </patternFill>
      </fill>
    </dxf>
    <dxf>
      <fill>
        <patternFill>
          <bgColor theme="0"/>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ill>
        <patternFill patternType="solid">
          <bgColor theme="0"/>
        </patternFill>
      </fill>
    </dxf>
    <dxf>
      <font>
        <color theme="5" tint="-0.499984740745262"/>
      </font>
      <fill>
        <patternFill>
          <bgColor theme="5" tint="0.79998168889431442"/>
        </patternFill>
      </fill>
    </dxf>
    <dxf>
      <font>
        <color theme="5" tint="-0.499984740745262"/>
      </font>
      <fill>
        <patternFill>
          <bgColor theme="5" tint="0.79998168889431442"/>
        </patternFill>
      </fill>
    </dxf>
    <dxf>
      <fill>
        <patternFill>
          <bgColor theme="0"/>
        </patternFill>
      </fill>
    </dxf>
    <dxf>
      <fill>
        <patternFill>
          <bgColor theme="5" tint="0.39994506668294322"/>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1"/>
      </font>
      <fill>
        <patternFill>
          <bgColor theme="1"/>
        </patternFill>
      </fill>
    </dxf>
    <dxf>
      <font>
        <color theme="1"/>
      </font>
      <fill>
        <patternFill>
          <bgColor theme="1"/>
        </patternFill>
      </fill>
    </dxf>
    <dxf>
      <fill>
        <patternFill>
          <bgColor theme="0" tint="-0.14996795556505021"/>
        </patternFill>
      </fill>
    </dxf>
    <dxf>
      <font>
        <color theme="5" tint="-0.499984740745262"/>
      </font>
      <fill>
        <patternFill>
          <bgColor theme="5" tint="0.79998168889431442"/>
        </patternFill>
      </fill>
    </dxf>
    <dxf>
      <fill>
        <patternFill>
          <bgColor theme="0"/>
        </patternFill>
      </fill>
    </dxf>
    <dxf>
      <font>
        <color auto="1"/>
      </font>
      <fill>
        <patternFill>
          <bgColor theme="0" tint="-0.14996795556505021"/>
        </patternFill>
      </fill>
    </dxf>
    <dxf>
      <fill>
        <patternFill>
          <bgColor theme="0"/>
        </patternFill>
      </fill>
    </dxf>
    <dxf>
      <fill>
        <patternFill>
          <bgColor theme="0"/>
        </patternFill>
      </fill>
    </dxf>
    <dxf>
      <fill>
        <patternFill>
          <bgColor theme="0"/>
        </patternFill>
      </fill>
    </dxf>
    <dxf>
      <fill>
        <patternFill patternType="solid">
          <bgColor rgb="FFFFFFCC"/>
        </patternFill>
      </fill>
    </dxf>
    <dxf>
      <fill>
        <patternFill>
          <bgColor theme="0"/>
        </patternFill>
      </fill>
    </dxf>
    <dxf>
      <fill>
        <patternFill>
          <bgColor theme="0"/>
        </patternFill>
      </fill>
    </dxf>
    <dxf>
      <font>
        <color theme="0"/>
      </font>
      <fill>
        <patternFill>
          <bgColor theme="0"/>
        </patternFill>
      </fill>
      <border>
        <left/>
        <right/>
        <top/>
        <bottom/>
        <vertical/>
        <horizontal/>
      </border>
    </dxf>
    <dxf>
      <fill>
        <patternFill>
          <bgColor theme="0"/>
        </patternFill>
      </fill>
    </dxf>
    <dxf>
      <fill>
        <patternFill patternType="solid">
          <bgColor rgb="FFFFFFCC"/>
        </patternFill>
      </fill>
    </dxf>
    <dxf>
      <fill>
        <patternFill>
          <bgColor theme="0"/>
        </patternFill>
      </fill>
    </dxf>
    <dxf>
      <fill>
        <patternFill patternType="solid">
          <bgColor rgb="FFFFFFCC"/>
        </patternFill>
      </fill>
    </dxf>
    <dxf>
      <fill>
        <patternFill>
          <bgColor theme="0"/>
        </patternFill>
      </fill>
    </dxf>
    <dxf>
      <fill>
        <patternFill patternType="solid">
          <bgColor rgb="FFFFFFCC"/>
        </patternFill>
      </fill>
    </dxf>
    <dxf>
      <fill>
        <patternFill>
          <bgColor theme="0"/>
        </patternFill>
      </fill>
    </dxf>
    <dxf>
      <fill>
        <patternFill patternType="solid">
          <bgColor rgb="FFFFFFCC"/>
        </patternFill>
      </fill>
    </dxf>
    <dxf>
      <fill>
        <patternFill>
          <bgColor theme="0"/>
        </patternFill>
      </fill>
    </dxf>
    <dxf>
      <fill>
        <patternFill>
          <bgColor theme="0"/>
        </patternFill>
      </fill>
    </dxf>
    <dxf>
      <fill>
        <patternFill patternType="solid">
          <bgColor rgb="FFFFFFCC"/>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patternType="solid">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14996795556505021"/>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s>
  <tableStyles count="0" defaultTableStyle="TableStyleMedium9" defaultPivotStyle="PivotStyleLight16"/>
  <colors>
    <mruColors>
      <color rgb="FFFFFF99"/>
      <color rgb="FFEDCCCB"/>
      <color rgb="FFEAC5C4"/>
      <color rgb="FFFFC7CE"/>
      <color rgb="FFFFC5CC"/>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http://www.huduser.org/datasets/fmr.html" TargetMode="External"/></Relationships>
</file>

<file path=xl/drawings/drawing1.xml><?xml version="1.0" encoding="utf-8"?>
<xdr:wsDr xmlns:xdr="http://schemas.openxmlformats.org/drawingml/2006/spreadsheetDrawing" xmlns:a="http://schemas.openxmlformats.org/drawingml/2006/main">
  <xdr:twoCellAnchor>
    <xdr:from>
      <xdr:col>19</xdr:col>
      <xdr:colOff>42863</xdr:colOff>
      <xdr:row>92</xdr:row>
      <xdr:rowOff>100013</xdr:rowOff>
    </xdr:from>
    <xdr:to>
      <xdr:col>20</xdr:col>
      <xdr:colOff>214313</xdr:colOff>
      <xdr:row>95</xdr:row>
      <xdr:rowOff>85725</xdr:rowOff>
    </xdr:to>
    <xdr:cxnSp macro="">
      <xdr:nvCxnSpPr>
        <xdr:cNvPr id="22" name="Straight Arrow Connector 21"/>
        <xdr:cNvCxnSpPr/>
      </xdr:nvCxnSpPr>
      <xdr:spPr>
        <a:xfrm flipV="1">
          <a:off x="3824288" y="8739188"/>
          <a:ext cx="390525" cy="500062"/>
        </a:xfrm>
        <a:prstGeom prst="straightConnector1">
          <a:avLst/>
        </a:prstGeom>
        <a:ln>
          <a:headEnd type="oval" w="med" len="med"/>
          <a:tailEnd type="triangle" w="med" len="med"/>
        </a:ln>
      </xdr:spPr>
      <xdr:style>
        <a:lnRef idx="1">
          <a:schemeClr val="accent3"/>
        </a:lnRef>
        <a:fillRef idx="0">
          <a:schemeClr val="accent3"/>
        </a:fillRef>
        <a:effectRef idx="0">
          <a:schemeClr val="accent3"/>
        </a:effectRef>
        <a:fontRef idx="minor">
          <a:schemeClr val="tx1"/>
        </a:fontRef>
      </xdr:style>
    </xdr:cxnSp>
    <xdr:clientData fPrintsWithSheet="0"/>
  </xdr:twoCellAnchor>
  <xdr:twoCellAnchor>
    <xdr:from>
      <xdr:col>19</xdr:col>
      <xdr:colOff>42863</xdr:colOff>
      <xdr:row>95</xdr:row>
      <xdr:rowOff>90488</xdr:rowOff>
    </xdr:from>
    <xdr:to>
      <xdr:col>20</xdr:col>
      <xdr:colOff>209550</xdr:colOff>
      <xdr:row>99</xdr:row>
      <xdr:rowOff>85725</xdr:rowOff>
    </xdr:to>
    <xdr:cxnSp macro="">
      <xdr:nvCxnSpPr>
        <xdr:cNvPr id="24" name="Straight Arrow Connector 23"/>
        <xdr:cNvCxnSpPr/>
      </xdr:nvCxnSpPr>
      <xdr:spPr>
        <a:xfrm>
          <a:off x="3824288" y="9244013"/>
          <a:ext cx="385762" cy="681037"/>
        </a:xfrm>
        <a:prstGeom prst="straightConnector1">
          <a:avLst/>
        </a:prstGeom>
        <a:ln>
          <a:headEnd type="oval" w="med" len="med"/>
          <a:tailEnd type="triangle" w="med" len="med"/>
        </a:ln>
      </xdr:spPr>
      <xdr:style>
        <a:lnRef idx="1">
          <a:schemeClr val="accent3"/>
        </a:lnRef>
        <a:fillRef idx="0">
          <a:schemeClr val="accent3"/>
        </a:fillRef>
        <a:effectRef idx="0">
          <a:schemeClr val="accent3"/>
        </a:effectRef>
        <a:fontRef idx="minor">
          <a:schemeClr val="tx1"/>
        </a:fontRef>
      </xdr:style>
    </xdr:cxnSp>
    <xdr:clientData fPrintsWithSheet="0"/>
  </xdr:twoCellAnchor>
  <xdr:twoCellAnchor>
    <xdr:from>
      <xdr:col>19</xdr:col>
      <xdr:colOff>47625</xdr:colOff>
      <xdr:row>93</xdr:row>
      <xdr:rowOff>76201</xdr:rowOff>
    </xdr:from>
    <xdr:to>
      <xdr:col>20</xdr:col>
      <xdr:colOff>200025</xdr:colOff>
      <xdr:row>100</xdr:row>
      <xdr:rowOff>80963</xdr:rowOff>
    </xdr:to>
    <xdr:cxnSp macro="">
      <xdr:nvCxnSpPr>
        <xdr:cNvPr id="37" name="Straight Arrow Connector 36"/>
        <xdr:cNvCxnSpPr/>
      </xdr:nvCxnSpPr>
      <xdr:spPr>
        <a:xfrm flipV="1">
          <a:off x="3829050" y="8886826"/>
          <a:ext cx="371475" cy="1204912"/>
        </a:xfrm>
        <a:prstGeom prst="straightConnector1">
          <a:avLst/>
        </a:prstGeom>
        <a:ln>
          <a:prstDash val="sysDot"/>
          <a:headEnd type="oval" w="med" len="med"/>
          <a:tailEnd type="triangle" w="med" len="med"/>
        </a:ln>
      </xdr:spPr>
      <xdr:style>
        <a:lnRef idx="1">
          <a:schemeClr val="accent2"/>
        </a:lnRef>
        <a:fillRef idx="0">
          <a:schemeClr val="accent2"/>
        </a:fillRef>
        <a:effectRef idx="0">
          <a:schemeClr val="accent2"/>
        </a:effectRef>
        <a:fontRef idx="minor">
          <a:schemeClr val="tx1"/>
        </a:fontRef>
      </xdr:style>
    </xdr:cxnSp>
    <xdr:clientData fPrintsWithSheet="0"/>
  </xdr:twoCellAnchor>
  <xdr:twoCellAnchor>
    <xdr:from>
      <xdr:col>19</xdr:col>
      <xdr:colOff>47625</xdr:colOff>
      <xdr:row>98</xdr:row>
      <xdr:rowOff>76200</xdr:rowOff>
    </xdr:from>
    <xdr:to>
      <xdr:col>20</xdr:col>
      <xdr:colOff>204788</xdr:colOff>
      <xdr:row>98</xdr:row>
      <xdr:rowOff>76201</xdr:rowOff>
    </xdr:to>
    <xdr:cxnSp macro="">
      <xdr:nvCxnSpPr>
        <xdr:cNvPr id="45" name="Straight Arrow Connector 44"/>
        <xdr:cNvCxnSpPr/>
      </xdr:nvCxnSpPr>
      <xdr:spPr>
        <a:xfrm flipV="1">
          <a:off x="3829050" y="9744075"/>
          <a:ext cx="376238" cy="1"/>
        </a:xfrm>
        <a:prstGeom prst="straightConnector1">
          <a:avLst/>
        </a:prstGeom>
        <a:ln>
          <a:prstDash val="dash"/>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4</xdr:col>
      <xdr:colOff>57149</xdr:colOff>
      <xdr:row>83</xdr:row>
      <xdr:rowOff>47624</xdr:rowOff>
    </xdr:from>
    <xdr:to>
      <xdr:col>6</xdr:col>
      <xdr:colOff>200024</xdr:colOff>
      <xdr:row>84</xdr:row>
      <xdr:rowOff>161924</xdr:rowOff>
    </xdr:to>
    <xdr:sp macro="" textlink="">
      <xdr:nvSpPr>
        <xdr:cNvPr id="3" name="Rectangle 2">
          <a:hlinkClick xmlns:r="http://schemas.openxmlformats.org/officeDocument/2006/relationships" r:id="rId1"/>
        </xdr:cNvPr>
        <xdr:cNvSpPr/>
      </xdr:nvSpPr>
      <xdr:spPr>
        <a:xfrm>
          <a:off x="552449" y="7820024"/>
          <a:ext cx="581025" cy="161925"/>
        </a:xfrm>
        <a:prstGeom prst="rect">
          <a:avLst/>
        </a:prstGeom>
        <a:no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huduser.org/datasets/fm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59"/>
  <sheetViews>
    <sheetView zoomScaleNormal="100" workbookViewId="0">
      <selection activeCell="AB18" sqref="AB17:AB18"/>
    </sheetView>
  </sheetViews>
  <sheetFormatPr defaultColWidth="9.140625" defaultRowHeight="12.75" x14ac:dyDescent="0.2"/>
  <cols>
    <col min="1" max="23" width="3.7109375" style="38" customWidth="1"/>
    <col min="24" max="16384" width="9.140625" style="38"/>
  </cols>
  <sheetData>
    <row r="1" spans="1:23" ht="24" customHeight="1" x14ac:dyDescent="0.2">
      <c r="A1" s="323" t="s">
        <v>29</v>
      </c>
      <c r="B1" s="324"/>
      <c r="C1" s="324"/>
      <c r="D1" s="324"/>
      <c r="E1" s="324"/>
      <c r="F1" s="324"/>
      <c r="G1" s="324"/>
      <c r="H1" s="324"/>
      <c r="I1" s="324"/>
      <c r="J1" s="324"/>
      <c r="K1" s="324"/>
      <c r="L1" s="324"/>
      <c r="M1" s="324"/>
      <c r="N1" s="324"/>
      <c r="O1" s="324"/>
      <c r="P1" s="324"/>
      <c r="Q1" s="324"/>
      <c r="R1" s="324"/>
      <c r="S1" s="324"/>
      <c r="T1" s="324"/>
      <c r="U1" s="324"/>
      <c r="V1" s="324"/>
      <c r="W1" s="325"/>
    </row>
    <row r="2" spans="1:23" s="49" customFormat="1" ht="12.75" customHeight="1" x14ac:dyDescent="0.2">
      <c r="A2" s="327" t="s">
        <v>34</v>
      </c>
      <c r="B2" s="328"/>
      <c r="C2" s="67"/>
      <c r="D2" s="67"/>
      <c r="E2" s="67"/>
      <c r="F2" s="67"/>
      <c r="G2" s="67"/>
      <c r="H2" s="67"/>
      <c r="I2" s="67"/>
      <c r="J2" s="67"/>
      <c r="K2" s="67"/>
      <c r="L2" s="67"/>
      <c r="M2" s="67"/>
      <c r="N2" s="67"/>
      <c r="O2" s="67"/>
      <c r="P2" s="67"/>
      <c r="Q2" s="67"/>
      <c r="R2" s="67"/>
      <c r="S2" s="67"/>
      <c r="T2" s="67"/>
      <c r="U2" s="67"/>
      <c r="V2" s="67"/>
      <c r="W2" s="68"/>
    </row>
    <row r="3" spans="1:23" s="49" customFormat="1" ht="6" customHeight="1" x14ac:dyDescent="0.2">
      <c r="A3" s="87"/>
      <c r="B3" s="88"/>
      <c r="C3" s="67"/>
      <c r="D3" s="67"/>
      <c r="E3" s="67"/>
      <c r="F3" s="67"/>
      <c r="G3" s="67"/>
      <c r="H3" s="67"/>
      <c r="I3" s="67"/>
      <c r="J3" s="67"/>
      <c r="K3" s="67"/>
      <c r="L3" s="67"/>
      <c r="M3" s="67"/>
      <c r="N3" s="67"/>
      <c r="O3" s="67"/>
      <c r="P3" s="67"/>
      <c r="Q3" s="67"/>
      <c r="R3" s="67"/>
      <c r="S3" s="67"/>
      <c r="T3" s="67"/>
      <c r="U3" s="67"/>
      <c r="V3" s="67"/>
      <c r="W3" s="68"/>
    </row>
    <row r="4" spans="1:23" s="49" customFormat="1" ht="25.5" customHeight="1" x14ac:dyDescent="0.2">
      <c r="A4" s="66"/>
      <c r="B4" s="329" t="s">
        <v>159</v>
      </c>
      <c r="C4" s="329"/>
      <c r="D4" s="329"/>
      <c r="E4" s="329"/>
      <c r="F4" s="329"/>
      <c r="G4" s="329"/>
      <c r="H4" s="329"/>
      <c r="I4" s="329"/>
      <c r="J4" s="329"/>
      <c r="K4" s="329"/>
      <c r="L4" s="329"/>
      <c r="M4" s="329"/>
      <c r="N4" s="329"/>
      <c r="O4" s="329"/>
      <c r="P4" s="329"/>
      <c r="Q4" s="329"/>
      <c r="R4" s="329"/>
      <c r="S4" s="329"/>
      <c r="T4" s="329"/>
      <c r="U4" s="329"/>
      <c r="V4" s="329"/>
      <c r="W4" s="68"/>
    </row>
    <row r="5" spans="1:23" s="49" customFormat="1" ht="6" customHeight="1" x14ac:dyDescent="0.2">
      <c r="A5" s="66"/>
      <c r="B5" s="89"/>
      <c r="C5" s="89"/>
      <c r="D5" s="89"/>
      <c r="E5" s="89"/>
      <c r="F5" s="89"/>
      <c r="G5" s="89"/>
      <c r="H5" s="89"/>
      <c r="I5" s="89"/>
      <c r="J5" s="89"/>
      <c r="K5" s="89"/>
      <c r="L5" s="89"/>
      <c r="M5" s="89"/>
      <c r="N5" s="67"/>
      <c r="O5" s="67"/>
      <c r="P5" s="67"/>
      <c r="Q5" s="67"/>
      <c r="R5" s="67"/>
      <c r="S5" s="67"/>
      <c r="T5" s="67"/>
      <c r="U5" s="67"/>
      <c r="V5" s="67"/>
      <c r="W5" s="68"/>
    </row>
    <row r="6" spans="1:23" s="49" customFormat="1" ht="12.75" customHeight="1" x14ac:dyDescent="0.2">
      <c r="A6" s="327" t="s">
        <v>35</v>
      </c>
      <c r="B6" s="328"/>
      <c r="C6" s="67"/>
      <c r="D6" s="89"/>
      <c r="E6" s="67"/>
      <c r="F6" s="67"/>
      <c r="G6" s="67"/>
      <c r="H6" s="67"/>
      <c r="I6" s="67"/>
      <c r="J6" s="67"/>
      <c r="K6" s="67"/>
      <c r="L6" s="67"/>
      <c r="M6" s="67"/>
      <c r="N6" s="67"/>
      <c r="O6" s="67"/>
      <c r="P6" s="67"/>
      <c r="Q6" s="67"/>
      <c r="R6" s="67"/>
      <c r="S6" s="67"/>
      <c r="T6" s="67"/>
      <c r="U6" s="67"/>
      <c r="V6" s="67"/>
      <c r="W6" s="68"/>
    </row>
    <row r="7" spans="1:23" s="49" customFormat="1" ht="6" customHeight="1" x14ac:dyDescent="0.2">
      <c r="A7" s="87"/>
      <c r="B7" s="88"/>
      <c r="C7" s="67"/>
      <c r="D7" s="89"/>
      <c r="E7" s="67"/>
      <c r="F7" s="67"/>
      <c r="G7" s="67"/>
      <c r="H7" s="67"/>
      <c r="I7" s="67"/>
      <c r="J7" s="67"/>
      <c r="K7" s="67"/>
      <c r="L7" s="67"/>
      <c r="M7" s="67"/>
      <c r="N7" s="67"/>
      <c r="O7" s="67"/>
      <c r="P7" s="67"/>
      <c r="Q7" s="67"/>
      <c r="R7" s="67"/>
      <c r="S7" s="67"/>
      <c r="T7" s="67"/>
      <c r="U7" s="67"/>
      <c r="V7" s="67"/>
      <c r="W7" s="68"/>
    </row>
    <row r="8" spans="1:23" s="49" customFormat="1" ht="12.75" customHeight="1" x14ac:dyDescent="0.2">
      <c r="A8" s="66"/>
      <c r="B8" s="329" t="s">
        <v>160</v>
      </c>
      <c r="C8" s="329"/>
      <c r="D8" s="329"/>
      <c r="E8" s="329"/>
      <c r="F8" s="329"/>
      <c r="G8" s="329"/>
      <c r="H8" s="329"/>
      <c r="I8" s="329"/>
      <c r="J8" s="329"/>
      <c r="K8" s="329"/>
      <c r="L8" s="329"/>
      <c r="M8" s="329"/>
      <c r="N8" s="329"/>
      <c r="O8" s="329"/>
      <c r="P8" s="329"/>
      <c r="Q8" s="329"/>
      <c r="R8" s="329"/>
      <c r="S8" s="329"/>
      <c r="T8" s="329"/>
      <c r="U8" s="329"/>
      <c r="V8" s="329"/>
      <c r="W8" s="68"/>
    </row>
    <row r="9" spans="1:23" s="158" customFormat="1" ht="25.5" customHeight="1" x14ac:dyDescent="0.2">
      <c r="A9" s="157"/>
      <c r="B9" s="321" t="s">
        <v>161</v>
      </c>
      <c r="C9" s="321"/>
      <c r="D9" s="321"/>
      <c r="E9" s="321"/>
      <c r="F9" s="321"/>
      <c r="G9" s="321"/>
      <c r="H9" s="321"/>
      <c r="I9" s="321"/>
      <c r="J9" s="321"/>
      <c r="K9" s="321"/>
      <c r="L9" s="321"/>
      <c r="M9" s="321"/>
      <c r="N9" s="321"/>
      <c r="O9" s="321"/>
      <c r="P9" s="321"/>
      <c r="Q9" s="321"/>
      <c r="R9" s="321"/>
      <c r="S9" s="321"/>
      <c r="T9" s="321"/>
      <c r="U9" s="321"/>
      <c r="V9" s="321"/>
      <c r="W9" s="131"/>
    </row>
    <row r="10" spans="1:23" s="49" customFormat="1" ht="6" customHeight="1" x14ac:dyDescent="0.2">
      <c r="A10" s="66"/>
      <c r="B10" s="67"/>
      <c r="C10" s="67"/>
      <c r="D10" s="67"/>
      <c r="E10" s="67"/>
      <c r="F10" s="67"/>
      <c r="G10" s="67"/>
      <c r="H10" s="67"/>
      <c r="I10" s="67"/>
      <c r="J10" s="67"/>
      <c r="K10" s="67"/>
      <c r="L10" s="67"/>
      <c r="M10" s="67"/>
      <c r="N10" s="67"/>
      <c r="O10" s="67"/>
      <c r="P10" s="67"/>
      <c r="Q10" s="67"/>
      <c r="R10" s="67"/>
      <c r="S10" s="67"/>
      <c r="T10" s="67"/>
      <c r="U10" s="67"/>
      <c r="V10" s="67"/>
      <c r="W10" s="68"/>
    </row>
    <row r="11" spans="1:23" s="49" customFormat="1" ht="12.75" customHeight="1" x14ac:dyDescent="0.2">
      <c r="A11" s="327" t="s">
        <v>36</v>
      </c>
      <c r="B11" s="328"/>
      <c r="C11" s="67"/>
      <c r="D11" s="67"/>
      <c r="E11" s="67"/>
      <c r="F11" s="67"/>
      <c r="G11" s="67"/>
      <c r="H11" s="67"/>
      <c r="I11" s="67"/>
      <c r="J11" s="67"/>
      <c r="K11" s="67"/>
      <c r="L11" s="67"/>
      <c r="M11" s="67"/>
      <c r="N11" s="67"/>
      <c r="O11" s="67"/>
      <c r="P11" s="67"/>
      <c r="Q11" s="67"/>
      <c r="R11" s="67"/>
      <c r="S11" s="67"/>
      <c r="T11" s="67"/>
      <c r="U11" s="67"/>
      <c r="V11" s="67"/>
      <c r="W11" s="68"/>
    </row>
    <row r="12" spans="1:23" s="49" customFormat="1" ht="6" customHeight="1" x14ac:dyDescent="0.2">
      <c r="A12" s="87"/>
      <c r="B12" s="88"/>
      <c r="C12" s="67"/>
      <c r="D12" s="67"/>
      <c r="E12" s="67"/>
      <c r="F12" s="67"/>
      <c r="G12" s="67"/>
      <c r="H12" s="67"/>
      <c r="I12" s="67"/>
      <c r="J12" s="67"/>
      <c r="K12" s="67"/>
      <c r="L12" s="67"/>
      <c r="M12" s="67"/>
      <c r="N12" s="67"/>
      <c r="O12" s="67"/>
      <c r="P12" s="67"/>
      <c r="Q12" s="67"/>
      <c r="R12" s="67"/>
      <c r="S12" s="67"/>
      <c r="T12" s="67"/>
      <c r="U12" s="67"/>
      <c r="V12" s="67"/>
      <c r="W12" s="68"/>
    </row>
    <row r="13" spans="1:23" s="49" customFormat="1" ht="12.75" customHeight="1" x14ac:dyDescent="0.2">
      <c r="A13" s="66"/>
      <c r="B13" s="329" t="s">
        <v>125</v>
      </c>
      <c r="C13" s="329"/>
      <c r="D13" s="329"/>
      <c r="E13" s="329"/>
      <c r="F13" s="329"/>
      <c r="G13" s="329"/>
      <c r="H13" s="329"/>
      <c r="I13" s="329"/>
      <c r="J13" s="329"/>
      <c r="K13" s="329"/>
      <c r="L13" s="329"/>
      <c r="M13" s="329"/>
      <c r="N13" s="329"/>
      <c r="O13" s="329"/>
      <c r="P13" s="329"/>
      <c r="Q13" s="329"/>
      <c r="R13" s="329"/>
      <c r="S13" s="329"/>
      <c r="T13" s="329"/>
      <c r="U13" s="329"/>
      <c r="V13" s="329"/>
      <c r="W13" s="68"/>
    </row>
    <row r="14" spans="1:23" s="49" customFormat="1" ht="12.75" customHeight="1" x14ac:dyDescent="0.2">
      <c r="A14" s="66"/>
      <c r="B14" s="329" t="s">
        <v>74</v>
      </c>
      <c r="C14" s="329"/>
      <c r="D14" s="329"/>
      <c r="E14" s="329"/>
      <c r="F14" s="329"/>
      <c r="G14" s="329"/>
      <c r="H14" s="329"/>
      <c r="I14" s="329"/>
      <c r="J14" s="329"/>
      <c r="K14" s="329"/>
      <c r="L14" s="329"/>
      <c r="M14" s="329"/>
      <c r="N14" s="329"/>
      <c r="O14" s="329"/>
      <c r="P14" s="329"/>
      <c r="Q14" s="329"/>
      <c r="R14" s="329"/>
      <c r="S14" s="329"/>
      <c r="T14" s="329"/>
      <c r="U14" s="329"/>
      <c r="V14" s="329"/>
      <c r="W14" s="68"/>
    </row>
    <row r="15" spans="1:23" s="49" customFormat="1" ht="6" customHeight="1" x14ac:dyDescent="0.2">
      <c r="A15" s="66"/>
      <c r="B15" s="59"/>
      <c r="C15" s="67"/>
      <c r="D15" s="67"/>
      <c r="E15" s="67"/>
      <c r="F15" s="67"/>
      <c r="G15" s="67"/>
      <c r="H15" s="67"/>
      <c r="I15" s="67"/>
      <c r="J15" s="67"/>
      <c r="K15" s="67"/>
      <c r="L15" s="67"/>
      <c r="M15" s="67"/>
      <c r="N15" s="67"/>
      <c r="O15" s="67"/>
      <c r="P15" s="67"/>
      <c r="Q15" s="67"/>
      <c r="R15" s="67"/>
      <c r="S15" s="67"/>
      <c r="T15" s="67"/>
      <c r="U15" s="67"/>
      <c r="V15" s="67"/>
      <c r="W15" s="68"/>
    </row>
    <row r="16" spans="1:23" s="49" customFormat="1" ht="12.75" customHeight="1" x14ac:dyDescent="0.2">
      <c r="A16" s="66"/>
      <c r="B16" s="90" t="s">
        <v>42</v>
      </c>
      <c r="C16" s="326" t="s">
        <v>32</v>
      </c>
      <c r="D16" s="326"/>
      <c r="E16" s="326"/>
      <c r="F16" s="326"/>
      <c r="G16" s="326"/>
      <c r="H16" s="326"/>
      <c r="I16" s="326"/>
      <c r="J16" s="67"/>
      <c r="K16" s="67"/>
      <c r="L16" s="67"/>
      <c r="M16" s="67"/>
      <c r="N16" s="67"/>
      <c r="O16" s="67"/>
      <c r="P16" s="67"/>
      <c r="Q16" s="67"/>
      <c r="R16" s="67"/>
      <c r="S16" s="67"/>
      <c r="T16" s="67"/>
      <c r="U16" s="67"/>
      <c r="V16" s="67"/>
      <c r="W16" s="68"/>
    </row>
    <row r="17" spans="1:23" s="49" customFormat="1" ht="12.75" customHeight="1" x14ac:dyDescent="0.2">
      <c r="A17" s="66"/>
      <c r="B17" s="67"/>
      <c r="C17" s="322" t="s">
        <v>126</v>
      </c>
      <c r="D17" s="322"/>
      <c r="E17" s="322"/>
      <c r="F17" s="322"/>
      <c r="G17" s="322"/>
      <c r="H17" s="322"/>
      <c r="I17" s="322"/>
      <c r="J17" s="322"/>
      <c r="K17" s="322"/>
      <c r="L17" s="322"/>
      <c r="M17" s="322"/>
      <c r="N17" s="322"/>
      <c r="O17" s="322"/>
      <c r="P17" s="322"/>
      <c r="Q17" s="322"/>
      <c r="R17" s="322"/>
      <c r="S17" s="322"/>
      <c r="T17" s="322"/>
      <c r="U17" s="322"/>
      <c r="V17" s="322"/>
      <c r="W17" s="68"/>
    </row>
    <row r="18" spans="1:23" s="49" customFormat="1" ht="3.95" customHeight="1" x14ac:dyDescent="0.2">
      <c r="A18" s="66"/>
      <c r="B18" s="117"/>
      <c r="C18" s="118"/>
      <c r="D18" s="118"/>
      <c r="E18" s="118"/>
      <c r="F18" s="118"/>
      <c r="G18" s="118"/>
      <c r="H18" s="118"/>
      <c r="I18" s="118"/>
      <c r="J18" s="118"/>
      <c r="K18" s="118"/>
      <c r="L18" s="118"/>
      <c r="M18" s="118"/>
      <c r="N18" s="118"/>
      <c r="O18" s="118"/>
      <c r="P18" s="118"/>
      <c r="Q18" s="118"/>
      <c r="R18" s="118"/>
      <c r="S18" s="118"/>
      <c r="T18" s="118"/>
      <c r="U18" s="118"/>
      <c r="V18" s="118"/>
      <c r="W18" s="68"/>
    </row>
    <row r="19" spans="1:23" s="49" customFormat="1" ht="12.75" customHeight="1" x14ac:dyDescent="0.2">
      <c r="A19" s="66"/>
      <c r="B19" s="92" t="s">
        <v>42</v>
      </c>
      <c r="C19" s="326" t="s">
        <v>170</v>
      </c>
      <c r="D19" s="326"/>
      <c r="E19" s="326"/>
      <c r="F19" s="326"/>
      <c r="G19" s="326"/>
      <c r="H19" s="326"/>
      <c r="I19" s="326"/>
      <c r="J19" s="326"/>
      <c r="K19" s="326"/>
      <c r="L19" s="326"/>
      <c r="M19" s="326"/>
      <c r="N19" s="326"/>
      <c r="O19" s="326"/>
      <c r="P19" s="326"/>
      <c r="Q19" s="326"/>
      <c r="R19" s="326"/>
      <c r="S19" s="326"/>
      <c r="T19" s="326"/>
      <c r="U19" s="326"/>
      <c r="V19" s="326"/>
      <c r="W19" s="68"/>
    </row>
    <row r="20" spans="1:23" s="49" customFormat="1" ht="12.75" customHeight="1" x14ac:dyDescent="0.2">
      <c r="A20" s="91"/>
      <c r="B20" s="128"/>
      <c r="C20" s="95" t="s">
        <v>42</v>
      </c>
      <c r="D20" s="326" t="s">
        <v>30</v>
      </c>
      <c r="E20" s="326"/>
      <c r="F20" s="326"/>
      <c r="G20" s="326"/>
      <c r="H20" s="326"/>
      <c r="I20" s="326"/>
      <c r="J20" s="326"/>
      <c r="K20" s="117"/>
      <c r="L20" s="117"/>
      <c r="M20" s="117"/>
      <c r="N20" s="117"/>
      <c r="O20" s="117"/>
      <c r="P20" s="117"/>
      <c r="Q20" s="117"/>
      <c r="R20" s="117"/>
      <c r="S20" s="117"/>
      <c r="T20" s="117"/>
      <c r="U20" s="117"/>
      <c r="V20" s="117"/>
      <c r="W20" s="68"/>
    </row>
    <row r="21" spans="1:23" s="49" customFormat="1" ht="12.75" customHeight="1" x14ac:dyDescent="0.2">
      <c r="A21" s="91"/>
      <c r="B21" s="128"/>
      <c r="C21" s="93"/>
      <c r="D21" s="322" t="s">
        <v>31</v>
      </c>
      <c r="E21" s="322"/>
      <c r="F21" s="322"/>
      <c r="G21" s="322"/>
      <c r="H21" s="322"/>
      <c r="I21" s="322"/>
      <c r="J21" s="322"/>
      <c r="K21" s="322"/>
      <c r="L21" s="322"/>
      <c r="M21" s="322"/>
      <c r="N21" s="322"/>
      <c r="O21" s="322"/>
      <c r="P21" s="322"/>
      <c r="Q21" s="322"/>
      <c r="R21" s="322"/>
      <c r="S21" s="322"/>
      <c r="T21" s="322"/>
      <c r="U21" s="322"/>
      <c r="V21" s="322"/>
      <c r="W21" s="331"/>
    </row>
    <row r="22" spans="1:23" s="49" customFormat="1" ht="12.75" customHeight="1" x14ac:dyDescent="0.2">
      <c r="A22" s="91"/>
      <c r="B22" s="128"/>
      <c r="C22" s="95" t="s">
        <v>42</v>
      </c>
      <c r="D22" s="326" t="s">
        <v>33</v>
      </c>
      <c r="E22" s="326"/>
      <c r="F22" s="326"/>
      <c r="G22" s="326"/>
      <c r="H22" s="326"/>
      <c r="I22" s="326"/>
      <c r="J22" s="326"/>
      <c r="K22" s="326"/>
      <c r="L22" s="326"/>
      <c r="M22" s="326"/>
      <c r="N22" s="326"/>
      <c r="O22" s="326"/>
      <c r="P22" s="326"/>
      <c r="Q22" s="326"/>
      <c r="R22" s="326"/>
      <c r="S22" s="326"/>
      <c r="T22" s="326"/>
      <c r="U22" s="326"/>
      <c r="V22" s="326"/>
      <c r="W22" s="332"/>
    </row>
    <row r="23" spans="1:23" s="49" customFormat="1" ht="12.75" customHeight="1" x14ac:dyDescent="0.2">
      <c r="A23" s="91"/>
      <c r="B23" s="128"/>
      <c r="C23" s="93"/>
      <c r="D23" s="322" t="s">
        <v>69</v>
      </c>
      <c r="E23" s="322"/>
      <c r="F23" s="322"/>
      <c r="G23" s="322"/>
      <c r="H23" s="322"/>
      <c r="I23" s="322"/>
      <c r="J23" s="322"/>
      <c r="K23" s="322"/>
      <c r="L23" s="322"/>
      <c r="M23" s="322"/>
      <c r="N23" s="322"/>
      <c r="O23" s="322"/>
      <c r="P23" s="322"/>
      <c r="Q23" s="322"/>
      <c r="R23" s="322"/>
      <c r="S23" s="322"/>
      <c r="T23" s="322"/>
      <c r="U23" s="322"/>
      <c r="V23" s="322"/>
      <c r="W23" s="331"/>
    </row>
    <row r="24" spans="1:23" s="49" customFormat="1" ht="6" customHeight="1" x14ac:dyDescent="0.2">
      <c r="A24" s="91"/>
      <c r="B24" s="93"/>
      <c r="C24" s="94"/>
      <c r="D24" s="67"/>
      <c r="E24" s="67"/>
      <c r="F24" s="67"/>
      <c r="G24" s="67"/>
      <c r="H24" s="67"/>
      <c r="I24" s="67"/>
      <c r="J24" s="67"/>
      <c r="K24" s="67"/>
      <c r="L24" s="67"/>
      <c r="M24" s="67"/>
      <c r="N24" s="67"/>
      <c r="O24" s="67"/>
      <c r="P24" s="67"/>
      <c r="Q24" s="67"/>
      <c r="R24" s="67"/>
      <c r="S24" s="67"/>
      <c r="T24" s="67"/>
      <c r="U24" s="67"/>
      <c r="V24" s="67"/>
      <c r="W24" s="68"/>
    </row>
    <row r="25" spans="1:23" s="49" customFormat="1" ht="25.5" customHeight="1" x14ac:dyDescent="0.2">
      <c r="A25" s="91"/>
      <c r="B25" s="93"/>
      <c r="C25" s="333" t="s">
        <v>70</v>
      </c>
      <c r="D25" s="333"/>
      <c r="E25" s="333"/>
      <c r="F25" s="333"/>
      <c r="G25" s="333"/>
      <c r="H25" s="333"/>
      <c r="I25" s="333"/>
      <c r="J25" s="333"/>
      <c r="K25" s="333"/>
      <c r="L25" s="333"/>
      <c r="M25" s="333"/>
      <c r="N25" s="333"/>
      <c r="O25" s="333"/>
      <c r="P25" s="333"/>
      <c r="Q25" s="333"/>
      <c r="R25" s="333"/>
      <c r="S25" s="333"/>
      <c r="T25" s="333"/>
      <c r="U25" s="333"/>
      <c r="V25" s="333"/>
      <c r="W25" s="68"/>
    </row>
    <row r="26" spans="1:23" s="49" customFormat="1" ht="6" customHeight="1" x14ac:dyDescent="0.2">
      <c r="A26" s="91"/>
      <c r="B26" s="93"/>
      <c r="C26" s="94"/>
      <c r="D26" s="67"/>
      <c r="E26" s="67"/>
      <c r="F26" s="67"/>
      <c r="G26" s="67"/>
      <c r="H26" s="67"/>
      <c r="I26" s="67"/>
      <c r="J26" s="67"/>
      <c r="K26" s="67"/>
      <c r="L26" s="67"/>
      <c r="M26" s="67"/>
      <c r="N26" s="67"/>
      <c r="O26" s="67"/>
      <c r="P26" s="67"/>
      <c r="Q26" s="67"/>
      <c r="R26" s="67"/>
      <c r="S26" s="67"/>
      <c r="T26" s="67"/>
      <c r="U26" s="67"/>
      <c r="V26" s="67"/>
      <c r="W26" s="68"/>
    </row>
    <row r="27" spans="1:23" s="49" customFormat="1" ht="12.75" customHeight="1" x14ac:dyDescent="0.2">
      <c r="A27" s="91"/>
      <c r="B27" s="92" t="s">
        <v>42</v>
      </c>
      <c r="C27" s="326" t="s">
        <v>72</v>
      </c>
      <c r="D27" s="326"/>
      <c r="E27" s="326"/>
      <c r="F27" s="326"/>
      <c r="G27" s="326"/>
      <c r="H27" s="326"/>
      <c r="I27" s="326"/>
      <c r="J27" s="326"/>
      <c r="K27" s="326"/>
      <c r="L27" s="326"/>
      <c r="M27" s="326"/>
      <c r="N27" s="326"/>
      <c r="O27" s="326"/>
      <c r="P27" s="326"/>
      <c r="Q27" s="326"/>
      <c r="R27" s="326"/>
      <c r="S27" s="326"/>
      <c r="T27" s="326"/>
      <c r="U27" s="326"/>
      <c r="V27" s="326"/>
      <c r="W27" s="68"/>
    </row>
    <row r="28" spans="1:23" s="44" customFormat="1" ht="12.75" customHeight="1" x14ac:dyDescent="0.2">
      <c r="A28" s="91"/>
      <c r="B28" s="93"/>
      <c r="C28" s="95" t="s">
        <v>42</v>
      </c>
      <c r="D28" s="330" t="s">
        <v>162</v>
      </c>
      <c r="E28" s="330"/>
      <c r="F28" s="330"/>
      <c r="G28" s="330"/>
      <c r="H28" s="330"/>
      <c r="I28" s="330"/>
      <c r="J28" s="330"/>
      <c r="K28" s="330"/>
      <c r="L28" s="330"/>
      <c r="M28" s="330"/>
      <c r="N28" s="330"/>
      <c r="O28" s="330"/>
      <c r="P28" s="330"/>
      <c r="Q28" s="330"/>
      <c r="R28" s="330"/>
      <c r="S28" s="330"/>
      <c r="T28" s="330"/>
      <c r="U28" s="330"/>
      <c r="V28" s="330"/>
      <c r="W28" s="68"/>
    </row>
    <row r="29" spans="1:23" s="49" customFormat="1" ht="12.75" customHeight="1" x14ac:dyDescent="0.2">
      <c r="A29" s="91"/>
      <c r="B29" s="93"/>
      <c r="C29" s="95" t="s">
        <v>42</v>
      </c>
      <c r="D29" s="330" t="s">
        <v>71</v>
      </c>
      <c r="E29" s="330"/>
      <c r="F29" s="330"/>
      <c r="G29" s="330"/>
      <c r="H29" s="330"/>
      <c r="I29" s="330"/>
      <c r="J29" s="330"/>
      <c r="K29" s="330"/>
      <c r="L29" s="330"/>
      <c r="M29" s="330"/>
      <c r="N29" s="330"/>
      <c r="O29" s="330"/>
      <c r="P29" s="330"/>
      <c r="Q29" s="330"/>
      <c r="R29" s="330"/>
      <c r="S29" s="330"/>
      <c r="T29" s="330"/>
      <c r="U29" s="330"/>
      <c r="V29" s="330"/>
      <c r="W29" s="68"/>
    </row>
    <row r="30" spans="1:23" s="49" customFormat="1" ht="12.75" customHeight="1" x14ac:dyDescent="0.2">
      <c r="A30" s="91"/>
      <c r="B30" s="93"/>
      <c r="C30" s="95"/>
      <c r="D30" s="322" t="s">
        <v>115</v>
      </c>
      <c r="E30" s="322"/>
      <c r="F30" s="322"/>
      <c r="G30" s="322"/>
      <c r="H30" s="322"/>
      <c r="I30" s="322"/>
      <c r="J30" s="322"/>
      <c r="K30" s="322"/>
      <c r="L30" s="322"/>
      <c r="M30" s="322"/>
      <c r="N30" s="322"/>
      <c r="O30" s="322"/>
      <c r="P30" s="322"/>
      <c r="Q30" s="322"/>
      <c r="R30" s="322"/>
      <c r="S30" s="322"/>
      <c r="T30" s="322"/>
      <c r="U30" s="322"/>
      <c r="V30" s="322"/>
      <c r="W30" s="68"/>
    </row>
    <row r="31" spans="1:23" s="49" customFormat="1" ht="12.75" customHeight="1" x14ac:dyDescent="0.2">
      <c r="A31" s="91"/>
      <c r="B31" s="100"/>
      <c r="C31" s="95"/>
      <c r="D31" s="322" t="s">
        <v>171</v>
      </c>
      <c r="E31" s="322"/>
      <c r="F31" s="322"/>
      <c r="G31" s="322"/>
      <c r="H31" s="322"/>
      <c r="I31" s="322"/>
      <c r="J31" s="322"/>
      <c r="K31" s="322"/>
      <c r="L31" s="322"/>
      <c r="M31" s="322"/>
      <c r="N31" s="322"/>
      <c r="O31" s="322"/>
      <c r="P31" s="322"/>
      <c r="Q31" s="322"/>
      <c r="R31" s="322"/>
      <c r="S31" s="322"/>
      <c r="T31" s="322"/>
      <c r="U31" s="322"/>
      <c r="V31" s="322"/>
      <c r="W31" s="68"/>
    </row>
    <row r="32" spans="1:23" s="49" customFormat="1" ht="25.5" customHeight="1" x14ac:dyDescent="0.2">
      <c r="A32" s="91"/>
      <c r="B32" s="116"/>
      <c r="C32" s="95"/>
      <c r="D32" s="322" t="s">
        <v>116</v>
      </c>
      <c r="E32" s="322"/>
      <c r="F32" s="322"/>
      <c r="G32" s="322"/>
      <c r="H32" s="322"/>
      <c r="I32" s="322"/>
      <c r="J32" s="322"/>
      <c r="K32" s="322"/>
      <c r="L32" s="322"/>
      <c r="M32" s="322"/>
      <c r="N32" s="322"/>
      <c r="O32" s="322"/>
      <c r="P32" s="322"/>
      <c r="Q32" s="322"/>
      <c r="R32" s="322"/>
      <c r="S32" s="322"/>
      <c r="T32" s="322"/>
      <c r="U32" s="322"/>
      <c r="V32" s="322"/>
      <c r="W32" s="68"/>
    </row>
    <row r="33" spans="1:23" s="49" customFormat="1" ht="25.5" customHeight="1" x14ac:dyDescent="0.2">
      <c r="A33" s="91"/>
      <c r="B33" s="116"/>
      <c r="C33" s="95"/>
      <c r="D33" s="322" t="s">
        <v>117</v>
      </c>
      <c r="E33" s="322"/>
      <c r="F33" s="322"/>
      <c r="G33" s="322"/>
      <c r="H33" s="322"/>
      <c r="I33" s="322"/>
      <c r="J33" s="322"/>
      <c r="K33" s="322"/>
      <c r="L33" s="322"/>
      <c r="M33" s="322"/>
      <c r="N33" s="322"/>
      <c r="O33" s="322"/>
      <c r="P33" s="322"/>
      <c r="Q33" s="322"/>
      <c r="R33" s="322"/>
      <c r="S33" s="322"/>
      <c r="T33" s="322"/>
      <c r="U33" s="322"/>
      <c r="V33" s="322"/>
      <c r="W33" s="68"/>
    </row>
    <row r="34" spans="1:23" s="49" customFormat="1" ht="12.75" customHeight="1" x14ac:dyDescent="0.2">
      <c r="A34" s="91"/>
      <c r="B34" s="93"/>
      <c r="C34" s="95" t="s">
        <v>42</v>
      </c>
      <c r="D34" s="330" t="s">
        <v>73</v>
      </c>
      <c r="E34" s="330"/>
      <c r="F34" s="330"/>
      <c r="G34" s="330"/>
      <c r="H34" s="330"/>
      <c r="I34" s="330"/>
      <c r="J34" s="330"/>
      <c r="K34" s="330"/>
      <c r="L34" s="330"/>
      <c r="M34" s="330"/>
      <c r="N34" s="330"/>
      <c r="O34" s="330"/>
      <c r="P34" s="330"/>
      <c r="Q34" s="330"/>
      <c r="R34" s="330"/>
      <c r="S34" s="330"/>
      <c r="T34" s="330"/>
      <c r="U34" s="330"/>
      <c r="V34" s="330"/>
      <c r="W34" s="68"/>
    </row>
    <row r="35" spans="1:23" s="49" customFormat="1" ht="12.75" customHeight="1" x14ac:dyDescent="0.2">
      <c r="A35" s="91"/>
      <c r="B35" s="93"/>
      <c r="C35" s="95"/>
      <c r="D35" s="322" t="s">
        <v>120</v>
      </c>
      <c r="E35" s="322"/>
      <c r="F35" s="322"/>
      <c r="G35" s="322"/>
      <c r="H35" s="322"/>
      <c r="I35" s="322"/>
      <c r="J35" s="322"/>
      <c r="K35" s="322"/>
      <c r="L35" s="322"/>
      <c r="M35" s="322"/>
      <c r="N35" s="322"/>
      <c r="O35" s="322"/>
      <c r="P35" s="322"/>
      <c r="Q35" s="322"/>
      <c r="R35" s="322"/>
      <c r="S35" s="322"/>
      <c r="T35" s="322"/>
      <c r="U35" s="322"/>
      <c r="V35" s="322"/>
      <c r="W35" s="68"/>
    </row>
    <row r="36" spans="1:23" s="49" customFormat="1" ht="6" customHeight="1" x14ac:dyDescent="0.2">
      <c r="A36" s="91"/>
      <c r="B36" s="93"/>
      <c r="C36" s="95"/>
      <c r="D36" s="94"/>
      <c r="E36" s="94"/>
      <c r="F36" s="94"/>
      <c r="G36" s="94"/>
      <c r="H36" s="94"/>
      <c r="I36" s="94"/>
      <c r="J36" s="94"/>
      <c r="K36" s="94"/>
      <c r="L36" s="94"/>
      <c r="M36" s="94"/>
      <c r="N36" s="94"/>
      <c r="O36" s="94"/>
      <c r="P36" s="94"/>
      <c r="Q36" s="94"/>
      <c r="R36" s="94"/>
      <c r="S36" s="94"/>
      <c r="T36" s="94"/>
      <c r="U36" s="94"/>
      <c r="V36" s="94"/>
      <c r="W36" s="68"/>
    </row>
    <row r="37" spans="1:23" s="49" customFormat="1" ht="12.75" customHeight="1" x14ac:dyDescent="0.2">
      <c r="A37" s="91"/>
      <c r="B37" s="92" t="s">
        <v>42</v>
      </c>
      <c r="C37" s="326" t="s">
        <v>172</v>
      </c>
      <c r="D37" s="326"/>
      <c r="E37" s="326"/>
      <c r="F37" s="326"/>
      <c r="G37" s="326"/>
      <c r="H37" s="326"/>
      <c r="I37" s="326"/>
      <c r="J37" s="326"/>
      <c r="K37" s="326"/>
      <c r="L37" s="326"/>
      <c r="M37" s="326"/>
      <c r="N37" s="326"/>
      <c r="O37" s="326"/>
      <c r="P37" s="326"/>
      <c r="Q37" s="326"/>
      <c r="R37" s="326"/>
      <c r="S37" s="326"/>
      <c r="T37" s="326"/>
      <c r="U37" s="326"/>
      <c r="V37" s="326"/>
      <c r="W37" s="68"/>
    </row>
    <row r="38" spans="1:23" s="49" customFormat="1" ht="12.75" customHeight="1" x14ac:dyDescent="0.2">
      <c r="A38" s="91"/>
      <c r="B38" s="93"/>
      <c r="C38" s="95" t="s">
        <v>42</v>
      </c>
      <c r="D38" s="330" t="s">
        <v>68</v>
      </c>
      <c r="E38" s="330"/>
      <c r="F38" s="330"/>
      <c r="G38" s="330"/>
      <c r="H38" s="330"/>
      <c r="I38" s="330"/>
      <c r="J38" s="330"/>
      <c r="K38" s="330"/>
      <c r="L38" s="330"/>
      <c r="M38" s="330"/>
      <c r="N38" s="330"/>
      <c r="O38" s="330"/>
      <c r="P38" s="330"/>
      <c r="Q38" s="330"/>
      <c r="R38" s="330"/>
      <c r="S38" s="330"/>
      <c r="T38" s="330"/>
      <c r="U38" s="330"/>
      <c r="V38" s="330"/>
      <c r="W38" s="68"/>
    </row>
    <row r="39" spans="1:23" s="49" customFormat="1" ht="12.75" customHeight="1" x14ac:dyDescent="0.2">
      <c r="A39" s="91"/>
      <c r="B39" s="93"/>
      <c r="C39" s="95" t="s">
        <v>42</v>
      </c>
      <c r="D39" s="330" t="s">
        <v>118</v>
      </c>
      <c r="E39" s="330"/>
      <c r="F39" s="330"/>
      <c r="G39" s="330"/>
      <c r="H39" s="330"/>
      <c r="I39" s="330"/>
      <c r="J39" s="330"/>
      <c r="K39" s="330"/>
      <c r="L39" s="330"/>
      <c r="M39" s="330"/>
      <c r="N39" s="330"/>
      <c r="O39" s="330"/>
      <c r="P39" s="330"/>
      <c r="Q39" s="330"/>
      <c r="R39" s="330"/>
      <c r="S39" s="330"/>
      <c r="T39" s="330"/>
      <c r="U39" s="330"/>
      <c r="V39" s="330"/>
      <c r="W39" s="68"/>
    </row>
    <row r="40" spans="1:23" s="49" customFormat="1" ht="12.75" customHeight="1" x14ac:dyDescent="0.2">
      <c r="A40" s="91"/>
      <c r="B40" s="93"/>
      <c r="C40" s="95"/>
      <c r="D40" s="322" t="s">
        <v>165</v>
      </c>
      <c r="E40" s="322"/>
      <c r="F40" s="322"/>
      <c r="G40" s="322"/>
      <c r="H40" s="322"/>
      <c r="I40" s="322"/>
      <c r="J40" s="322"/>
      <c r="K40" s="322"/>
      <c r="L40" s="322"/>
      <c r="M40" s="322"/>
      <c r="N40" s="322"/>
      <c r="O40" s="322"/>
      <c r="P40" s="322"/>
      <c r="Q40" s="322"/>
      <c r="R40" s="322"/>
      <c r="S40" s="322"/>
      <c r="T40" s="322"/>
      <c r="U40" s="322"/>
      <c r="V40" s="322"/>
      <c r="W40" s="68"/>
    </row>
    <row r="41" spans="1:23" s="49" customFormat="1" ht="6" customHeight="1" x14ac:dyDescent="0.2">
      <c r="A41" s="91"/>
      <c r="B41" s="116"/>
      <c r="C41" s="95"/>
      <c r="D41" s="117"/>
      <c r="E41" s="117"/>
      <c r="F41" s="117"/>
      <c r="G41" s="117"/>
      <c r="H41" s="117"/>
      <c r="I41" s="117"/>
      <c r="J41" s="117"/>
      <c r="K41" s="117"/>
      <c r="L41" s="117"/>
      <c r="M41" s="117"/>
      <c r="N41" s="117"/>
      <c r="O41" s="117"/>
      <c r="P41" s="117"/>
      <c r="Q41" s="117"/>
      <c r="R41" s="117"/>
      <c r="S41" s="117"/>
      <c r="T41" s="117"/>
      <c r="U41" s="117"/>
      <c r="V41" s="117"/>
      <c r="W41" s="68"/>
    </row>
    <row r="42" spans="1:23" s="49" customFormat="1" ht="28.5" customHeight="1" x14ac:dyDescent="0.2">
      <c r="A42" s="91"/>
      <c r="B42" s="92" t="s">
        <v>42</v>
      </c>
      <c r="C42" s="326" t="s">
        <v>107</v>
      </c>
      <c r="D42" s="326"/>
      <c r="E42" s="326"/>
      <c r="F42" s="326"/>
      <c r="G42" s="326"/>
      <c r="H42" s="326"/>
      <c r="I42" s="326"/>
      <c r="J42" s="326"/>
      <c r="K42" s="326"/>
      <c r="L42" s="326"/>
      <c r="M42" s="326"/>
      <c r="N42" s="326"/>
      <c r="O42" s="326"/>
      <c r="P42" s="326"/>
      <c r="Q42" s="326"/>
      <c r="R42" s="326"/>
      <c r="S42" s="326"/>
      <c r="T42" s="326"/>
      <c r="U42" s="326"/>
      <c r="V42" s="326"/>
      <c r="W42" s="68"/>
    </row>
    <row r="43" spans="1:23" s="49" customFormat="1" ht="12.75" customHeight="1" x14ac:dyDescent="0.2">
      <c r="A43" s="91"/>
      <c r="B43" s="129"/>
      <c r="C43" s="95" t="s">
        <v>42</v>
      </c>
      <c r="D43" s="330" t="s">
        <v>163</v>
      </c>
      <c r="E43" s="330"/>
      <c r="F43" s="330"/>
      <c r="G43" s="330"/>
      <c r="H43" s="330"/>
      <c r="I43" s="330"/>
      <c r="J43" s="330"/>
      <c r="K43" s="330"/>
      <c r="L43" s="330"/>
      <c r="M43" s="330"/>
      <c r="N43" s="330"/>
      <c r="O43" s="330"/>
      <c r="P43" s="330"/>
      <c r="Q43" s="330"/>
      <c r="R43" s="330"/>
      <c r="S43" s="330"/>
      <c r="T43" s="330"/>
      <c r="U43" s="330"/>
      <c r="V43" s="330"/>
      <c r="W43" s="68"/>
    </row>
    <row r="44" spans="1:23" s="49" customFormat="1" ht="12.75" customHeight="1" x14ac:dyDescent="0.2">
      <c r="A44" s="91"/>
      <c r="B44" s="116"/>
      <c r="C44" s="95" t="s">
        <v>42</v>
      </c>
      <c r="D44" s="330" t="s">
        <v>164</v>
      </c>
      <c r="E44" s="330"/>
      <c r="F44" s="330"/>
      <c r="G44" s="330"/>
      <c r="H44" s="330"/>
      <c r="I44" s="330"/>
      <c r="J44" s="330"/>
      <c r="K44" s="330"/>
      <c r="L44" s="330"/>
      <c r="M44" s="330"/>
      <c r="N44" s="330"/>
      <c r="O44" s="330"/>
      <c r="P44" s="330"/>
      <c r="Q44" s="330"/>
      <c r="R44" s="330"/>
      <c r="S44" s="330"/>
      <c r="T44" s="330"/>
      <c r="U44" s="330"/>
      <c r="V44" s="330"/>
      <c r="W44" s="68"/>
    </row>
    <row r="45" spans="1:23" s="49" customFormat="1" ht="12.75" customHeight="1" x14ac:dyDescent="0.2">
      <c r="A45" s="91"/>
      <c r="B45" s="129"/>
      <c r="C45" s="95"/>
      <c r="D45" s="322" t="s">
        <v>166</v>
      </c>
      <c r="E45" s="322"/>
      <c r="F45" s="322"/>
      <c r="G45" s="322"/>
      <c r="H45" s="322"/>
      <c r="I45" s="322"/>
      <c r="J45" s="322"/>
      <c r="K45" s="322"/>
      <c r="L45" s="322"/>
      <c r="M45" s="322"/>
      <c r="N45" s="322"/>
      <c r="O45" s="322"/>
      <c r="P45" s="322"/>
      <c r="Q45" s="322"/>
      <c r="R45" s="322"/>
      <c r="S45" s="322"/>
      <c r="T45" s="322"/>
      <c r="U45" s="322"/>
      <c r="V45" s="322"/>
      <c r="W45" s="68"/>
    </row>
    <row r="46" spans="1:23" s="49" customFormat="1" ht="40.5" customHeight="1" x14ac:dyDescent="0.2">
      <c r="A46" s="91"/>
      <c r="B46" s="116"/>
      <c r="C46" s="95"/>
      <c r="D46" s="322" t="s">
        <v>167</v>
      </c>
      <c r="E46" s="322"/>
      <c r="F46" s="322"/>
      <c r="G46" s="322"/>
      <c r="H46" s="322"/>
      <c r="I46" s="322"/>
      <c r="J46" s="322"/>
      <c r="K46" s="322"/>
      <c r="L46" s="322"/>
      <c r="M46" s="322"/>
      <c r="N46" s="322"/>
      <c r="O46" s="322"/>
      <c r="P46" s="322"/>
      <c r="Q46" s="322"/>
      <c r="R46" s="322"/>
      <c r="S46" s="322"/>
      <c r="T46" s="322"/>
      <c r="U46" s="322"/>
      <c r="V46" s="322"/>
      <c r="W46" s="68"/>
    </row>
    <row r="47" spans="1:23" s="49" customFormat="1" ht="12.75" customHeight="1" x14ac:dyDescent="0.2">
      <c r="A47" s="91"/>
      <c r="B47" s="116"/>
      <c r="C47" s="95" t="s">
        <v>42</v>
      </c>
      <c r="D47" s="330" t="s">
        <v>108</v>
      </c>
      <c r="E47" s="330"/>
      <c r="F47" s="330"/>
      <c r="G47" s="330"/>
      <c r="H47" s="330"/>
      <c r="I47" s="330"/>
      <c r="J47" s="330"/>
      <c r="K47" s="330"/>
      <c r="L47" s="330"/>
      <c r="M47" s="330"/>
      <c r="N47" s="330"/>
      <c r="O47" s="330"/>
      <c r="P47" s="330"/>
      <c r="Q47" s="330"/>
      <c r="R47" s="330"/>
      <c r="S47" s="330"/>
      <c r="T47" s="330"/>
      <c r="U47" s="330"/>
      <c r="V47" s="330"/>
      <c r="W47" s="68"/>
    </row>
    <row r="48" spans="1:23" s="49" customFormat="1" ht="12.75" customHeight="1" x14ac:dyDescent="0.2">
      <c r="A48" s="91"/>
      <c r="B48" s="116"/>
      <c r="C48" s="95"/>
      <c r="D48" s="322" t="s">
        <v>127</v>
      </c>
      <c r="E48" s="322"/>
      <c r="F48" s="322"/>
      <c r="G48" s="322"/>
      <c r="H48" s="322"/>
      <c r="I48" s="322"/>
      <c r="J48" s="322"/>
      <c r="K48" s="322"/>
      <c r="L48" s="322"/>
      <c r="M48" s="322"/>
      <c r="N48" s="322"/>
      <c r="O48" s="322"/>
      <c r="P48" s="322"/>
      <c r="Q48" s="322"/>
      <c r="R48" s="322"/>
      <c r="S48" s="322"/>
      <c r="T48" s="322"/>
      <c r="U48" s="322"/>
      <c r="V48" s="322"/>
      <c r="W48" s="68"/>
    </row>
    <row r="49" spans="1:23" s="49" customFormat="1" ht="12.75" customHeight="1" x14ac:dyDescent="0.2">
      <c r="A49" s="91"/>
      <c r="B49" s="116"/>
      <c r="C49" s="95" t="s">
        <v>42</v>
      </c>
      <c r="D49" s="330" t="s">
        <v>173</v>
      </c>
      <c r="E49" s="330"/>
      <c r="F49" s="330"/>
      <c r="G49" s="330"/>
      <c r="H49" s="330"/>
      <c r="I49" s="330"/>
      <c r="J49" s="330"/>
      <c r="K49" s="330"/>
      <c r="L49" s="330"/>
      <c r="M49" s="330"/>
      <c r="N49" s="330"/>
      <c r="O49" s="330"/>
      <c r="P49" s="330"/>
      <c r="Q49" s="330"/>
      <c r="R49" s="330"/>
      <c r="S49" s="330"/>
      <c r="T49" s="330"/>
      <c r="U49" s="330"/>
      <c r="V49" s="330"/>
      <c r="W49" s="68"/>
    </row>
    <row r="50" spans="1:23" s="49" customFormat="1" ht="25.5" customHeight="1" x14ac:dyDescent="0.2">
      <c r="A50" s="91"/>
      <c r="B50" s="116"/>
      <c r="C50" s="95"/>
      <c r="D50" s="322" t="s">
        <v>169</v>
      </c>
      <c r="E50" s="322"/>
      <c r="F50" s="322"/>
      <c r="G50" s="322"/>
      <c r="H50" s="322"/>
      <c r="I50" s="322"/>
      <c r="J50" s="322"/>
      <c r="K50" s="322"/>
      <c r="L50" s="322"/>
      <c r="M50" s="322"/>
      <c r="N50" s="322"/>
      <c r="O50" s="322"/>
      <c r="P50" s="322"/>
      <c r="Q50" s="322"/>
      <c r="R50" s="322"/>
      <c r="S50" s="322"/>
      <c r="T50" s="322"/>
      <c r="U50" s="322"/>
      <c r="V50" s="322"/>
      <c r="W50" s="68"/>
    </row>
    <row r="51" spans="1:23" s="49" customFormat="1" ht="12.75" customHeight="1" x14ac:dyDescent="0.2">
      <c r="A51" s="91"/>
      <c r="B51" s="116"/>
      <c r="C51" s="95"/>
      <c r="D51" s="322" t="s">
        <v>168</v>
      </c>
      <c r="E51" s="322"/>
      <c r="F51" s="322"/>
      <c r="G51" s="322"/>
      <c r="H51" s="322"/>
      <c r="I51" s="322"/>
      <c r="J51" s="322"/>
      <c r="K51" s="322"/>
      <c r="L51" s="322"/>
      <c r="M51" s="322"/>
      <c r="N51" s="322"/>
      <c r="O51" s="322"/>
      <c r="P51" s="322"/>
      <c r="Q51" s="322"/>
      <c r="R51" s="322"/>
      <c r="S51" s="322"/>
      <c r="T51" s="322"/>
      <c r="U51" s="322"/>
      <c r="V51" s="322"/>
      <c r="W51" s="68"/>
    </row>
    <row r="52" spans="1:23" s="49" customFormat="1" ht="12.75" customHeight="1" x14ac:dyDescent="0.2">
      <c r="A52" s="91"/>
      <c r="B52" s="116"/>
      <c r="C52" s="95" t="s">
        <v>42</v>
      </c>
      <c r="D52" s="330" t="s">
        <v>119</v>
      </c>
      <c r="E52" s="330"/>
      <c r="F52" s="330"/>
      <c r="G52" s="330"/>
      <c r="H52" s="330"/>
      <c r="I52" s="330"/>
      <c r="J52" s="330"/>
      <c r="K52" s="330"/>
      <c r="L52" s="330"/>
      <c r="M52" s="330"/>
      <c r="N52" s="330"/>
      <c r="O52" s="330"/>
      <c r="P52" s="330"/>
      <c r="Q52" s="330"/>
      <c r="R52" s="330"/>
      <c r="S52" s="330"/>
      <c r="T52" s="330"/>
      <c r="U52" s="330"/>
      <c r="V52" s="330"/>
      <c r="W52" s="68"/>
    </row>
    <row r="53" spans="1:23" s="49" customFormat="1" ht="12.75" customHeight="1" x14ac:dyDescent="0.2">
      <c r="A53" s="91"/>
      <c r="B53" s="116"/>
      <c r="C53" s="95" t="s">
        <v>42</v>
      </c>
      <c r="D53" s="330" t="s">
        <v>121</v>
      </c>
      <c r="E53" s="330"/>
      <c r="F53" s="330"/>
      <c r="G53" s="330"/>
      <c r="H53" s="330"/>
      <c r="I53" s="330"/>
      <c r="J53" s="330"/>
      <c r="K53" s="330"/>
      <c r="L53" s="330"/>
      <c r="M53" s="330"/>
      <c r="N53" s="330"/>
      <c r="O53" s="330"/>
      <c r="P53" s="330"/>
      <c r="Q53" s="330"/>
      <c r="R53" s="330"/>
      <c r="S53" s="330"/>
      <c r="T53" s="330"/>
      <c r="U53" s="330"/>
      <c r="V53" s="330"/>
      <c r="W53" s="68"/>
    </row>
    <row r="54" spans="1:23" s="49" customFormat="1" ht="3.95" customHeight="1" x14ac:dyDescent="0.2">
      <c r="A54" s="91"/>
      <c r="B54" s="116"/>
      <c r="C54" s="95"/>
      <c r="D54" s="117"/>
      <c r="E54" s="117"/>
      <c r="F54" s="117"/>
      <c r="G54" s="117"/>
      <c r="H54" s="117"/>
      <c r="I54" s="117"/>
      <c r="J54" s="117"/>
      <c r="K54" s="117"/>
      <c r="L54" s="117"/>
      <c r="M54" s="117"/>
      <c r="N54" s="117"/>
      <c r="O54" s="117"/>
      <c r="P54" s="117"/>
      <c r="Q54" s="117"/>
      <c r="R54" s="117"/>
      <c r="S54" s="117"/>
      <c r="T54" s="117"/>
      <c r="U54" s="117"/>
      <c r="V54" s="117"/>
      <c r="W54" s="68"/>
    </row>
    <row r="55" spans="1:23" s="49" customFormat="1" ht="12.75" customHeight="1" x14ac:dyDescent="0.2">
      <c r="A55" s="91"/>
      <c r="B55" s="92" t="s">
        <v>42</v>
      </c>
      <c r="C55" s="326" t="s">
        <v>75</v>
      </c>
      <c r="D55" s="326"/>
      <c r="E55" s="326"/>
      <c r="F55" s="326"/>
      <c r="G55" s="326"/>
      <c r="H55" s="326"/>
      <c r="I55" s="326"/>
      <c r="J55" s="326"/>
      <c r="K55" s="326"/>
      <c r="L55" s="326"/>
      <c r="M55" s="326"/>
      <c r="N55" s="326"/>
      <c r="O55" s="326"/>
      <c r="P55" s="326"/>
      <c r="Q55" s="326"/>
      <c r="R55" s="326"/>
      <c r="S55" s="326"/>
      <c r="T55" s="326"/>
      <c r="U55" s="326"/>
      <c r="V55" s="326"/>
      <c r="W55" s="68"/>
    </row>
    <row r="56" spans="1:23" s="49" customFormat="1" ht="12.75" customHeight="1" x14ac:dyDescent="0.2">
      <c r="A56" s="91"/>
      <c r="B56" s="93"/>
      <c r="C56" s="95" t="s">
        <v>42</v>
      </c>
      <c r="D56" s="330" t="s">
        <v>109</v>
      </c>
      <c r="E56" s="330"/>
      <c r="F56" s="330"/>
      <c r="G56" s="330"/>
      <c r="H56" s="330"/>
      <c r="I56" s="330"/>
      <c r="J56" s="330"/>
      <c r="K56" s="330"/>
      <c r="L56" s="330"/>
      <c r="M56" s="330"/>
      <c r="N56" s="330"/>
      <c r="O56" s="330"/>
      <c r="P56" s="330"/>
      <c r="Q56" s="330"/>
      <c r="R56" s="330"/>
      <c r="S56" s="330"/>
      <c r="T56" s="330"/>
      <c r="U56" s="330"/>
      <c r="V56" s="330"/>
      <c r="W56" s="68"/>
    </row>
    <row r="57" spans="1:23" s="49" customFormat="1" ht="12.75" customHeight="1" x14ac:dyDescent="0.2">
      <c r="A57" s="91"/>
      <c r="B57" s="93"/>
      <c r="C57" s="95" t="s">
        <v>42</v>
      </c>
      <c r="D57" s="330" t="s">
        <v>122</v>
      </c>
      <c r="E57" s="330"/>
      <c r="F57" s="330"/>
      <c r="G57" s="330"/>
      <c r="H57" s="330"/>
      <c r="I57" s="330"/>
      <c r="J57" s="330"/>
      <c r="K57" s="330"/>
      <c r="L57" s="330"/>
      <c r="M57" s="330"/>
      <c r="N57" s="330"/>
      <c r="O57" s="330"/>
      <c r="P57" s="330"/>
      <c r="Q57" s="330"/>
      <c r="R57" s="330"/>
      <c r="S57" s="330"/>
      <c r="T57" s="330"/>
      <c r="U57" s="330"/>
      <c r="V57" s="330"/>
      <c r="W57" s="68"/>
    </row>
    <row r="58" spans="1:23" ht="3.95" customHeight="1" x14ac:dyDescent="0.2">
      <c r="A58" s="96"/>
      <c r="B58" s="97"/>
      <c r="C58" s="97"/>
      <c r="D58" s="97"/>
      <c r="E58" s="97"/>
      <c r="F58" s="97"/>
      <c r="G58" s="97"/>
      <c r="H58" s="97"/>
      <c r="I58" s="97"/>
      <c r="J58" s="97"/>
      <c r="K58" s="97"/>
      <c r="L58" s="97"/>
      <c r="M58" s="97"/>
      <c r="N58" s="97"/>
      <c r="O58" s="97"/>
      <c r="P58" s="97"/>
      <c r="Q58" s="97"/>
      <c r="R58" s="97"/>
      <c r="S58" s="97"/>
      <c r="T58" s="97"/>
      <c r="U58" s="97"/>
      <c r="V58" s="97"/>
      <c r="W58" s="98"/>
    </row>
    <row r="59" spans="1:23" x14ac:dyDescent="0.2">
      <c r="A59" s="39"/>
      <c r="B59" s="39"/>
      <c r="C59" s="39"/>
      <c r="D59" s="39"/>
      <c r="E59" s="39"/>
      <c r="F59" s="39"/>
      <c r="G59" s="39"/>
      <c r="H59" s="39"/>
      <c r="I59" s="39"/>
      <c r="J59" s="39"/>
      <c r="K59" s="39"/>
      <c r="L59" s="39"/>
      <c r="M59" s="39"/>
      <c r="N59" s="39"/>
      <c r="O59" s="39"/>
      <c r="P59" s="39"/>
      <c r="Q59" s="39"/>
      <c r="R59" s="39"/>
      <c r="S59" s="39"/>
      <c r="T59" s="39"/>
      <c r="U59" s="39"/>
      <c r="V59" s="39"/>
      <c r="W59" s="39"/>
    </row>
  </sheetData>
  <sheetProtection sheet="1" objects="1" scenarios="1" selectLockedCells="1"/>
  <mergeCells count="45">
    <mergeCell ref="D53:V53"/>
    <mergeCell ref="D32:V32"/>
    <mergeCell ref="D33:V33"/>
    <mergeCell ref="C42:V42"/>
    <mergeCell ref="D44:V44"/>
    <mergeCell ref="D47:V47"/>
    <mergeCell ref="D46:V46"/>
    <mergeCell ref="D34:V34"/>
    <mergeCell ref="D48:V48"/>
    <mergeCell ref="D49:V49"/>
    <mergeCell ref="D50:V50"/>
    <mergeCell ref="D43:V43"/>
    <mergeCell ref="D51:V51"/>
    <mergeCell ref="D56:V56"/>
    <mergeCell ref="D57:V57"/>
    <mergeCell ref="B14:V14"/>
    <mergeCell ref="D40:V40"/>
    <mergeCell ref="D38:V38"/>
    <mergeCell ref="D39:V39"/>
    <mergeCell ref="C37:V37"/>
    <mergeCell ref="D35:V35"/>
    <mergeCell ref="D21:W21"/>
    <mergeCell ref="D22:W22"/>
    <mergeCell ref="D23:W23"/>
    <mergeCell ref="D31:V31"/>
    <mergeCell ref="C55:V55"/>
    <mergeCell ref="C25:V25"/>
    <mergeCell ref="D52:V52"/>
    <mergeCell ref="D28:V28"/>
    <mergeCell ref="B9:V9"/>
    <mergeCell ref="D45:V45"/>
    <mergeCell ref="A1:W1"/>
    <mergeCell ref="D20:J20"/>
    <mergeCell ref="C16:I16"/>
    <mergeCell ref="A2:B2"/>
    <mergeCell ref="A6:B6"/>
    <mergeCell ref="A11:B11"/>
    <mergeCell ref="B13:V13"/>
    <mergeCell ref="C17:V17"/>
    <mergeCell ref="B4:V4"/>
    <mergeCell ref="B8:V8"/>
    <mergeCell ref="C19:V19"/>
    <mergeCell ref="C27:V27"/>
    <mergeCell ref="D29:V29"/>
    <mergeCell ref="D30:V30"/>
  </mergeCells>
  <pageMargins left="0.7" right="0.7" top="0.75" bottom="0.75" header="0.3" footer="0.3"/>
  <pageSetup scale="9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tint="0.39997558519241921"/>
    <pageSetUpPr fitToPage="1"/>
  </sheetPr>
  <dimension ref="A1:CM109"/>
  <sheetViews>
    <sheetView showGridLines="0" tabSelected="1" topLeftCell="B1" zoomScaleNormal="100" zoomScaleSheetLayoutView="100" workbookViewId="0">
      <selection activeCell="H8" sqref="H8:K8"/>
    </sheetView>
  </sheetViews>
  <sheetFormatPr defaultColWidth="3.42578125" defaultRowHeight="12.75" x14ac:dyDescent="0.2"/>
  <cols>
    <col min="1" max="1" width="2" style="298" hidden="1" customWidth="1"/>
    <col min="2" max="2" width="3.7109375" style="298" customWidth="1"/>
    <col min="3" max="3" width="3.28515625" style="298" hidden="1" customWidth="1"/>
    <col min="4" max="4" width="3.7109375" style="298" customWidth="1"/>
    <col min="5" max="16" width="3.28515625" style="298" customWidth="1"/>
    <col min="17" max="20" width="3.28515625" style="315" customWidth="1"/>
    <col min="21" max="30" width="3.28515625" style="298" customWidth="1"/>
    <col min="31" max="34" width="3.28515625" style="299" customWidth="1"/>
    <col min="35" max="39" width="3.28515625" style="298" customWidth="1"/>
    <col min="40" max="40" width="0.85546875" customWidth="1"/>
    <col min="41" max="41" width="3.85546875" style="4" hidden="1" customWidth="1"/>
    <col min="42" max="42" width="6.140625" style="4" hidden="1" customWidth="1"/>
    <col min="43" max="43" width="1.42578125" style="299" customWidth="1"/>
    <col min="44" max="48" width="3.42578125" style="299"/>
    <col min="49" max="49" width="5" style="299" bestFit="1" customWidth="1"/>
    <col min="50" max="50" width="4.5703125" style="299" bestFit="1" customWidth="1"/>
    <col min="51" max="51" width="3.42578125" style="299"/>
    <col min="52" max="52" width="5" style="299" bestFit="1" customWidth="1"/>
    <col min="53" max="16384" width="3.42578125" style="299"/>
  </cols>
  <sheetData>
    <row r="1" spans="1:61" s="298" customFormat="1" ht="13.5" customHeight="1" x14ac:dyDescent="0.2">
      <c r="A1" s="27"/>
      <c r="B1" s="401" t="s">
        <v>82</v>
      </c>
      <c r="C1" s="401"/>
      <c r="D1" s="401"/>
      <c r="E1" s="401"/>
      <c r="F1" s="401"/>
      <c r="G1" s="469" t="str">
        <f>H8&amp;" Calculation"</f>
        <v>Q1 Calculation</v>
      </c>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6">
        <f ca="1">TODAY()</f>
        <v>41452</v>
      </c>
      <c r="AJ1" s="476"/>
      <c r="AK1" s="476"/>
      <c r="AL1" s="476"/>
      <c r="AM1" s="476"/>
      <c r="AN1" s="21"/>
      <c r="AO1" s="7"/>
      <c r="AP1" s="7"/>
    </row>
    <row r="2" spans="1:61" s="298" customFormat="1" ht="13.9" customHeight="1" x14ac:dyDescent="0.2">
      <c r="A2" s="18"/>
      <c r="B2" s="19" t="s">
        <v>43</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7"/>
      <c r="AP2" s="7"/>
    </row>
    <row r="3" spans="1:61" ht="3.95" customHeight="1" x14ac:dyDescent="0.2">
      <c r="A3" s="27"/>
      <c r="B3" s="478"/>
      <c r="C3" s="478"/>
      <c r="D3" s="478"/>
      <c r="E3" s="478"/>
      <c r="F3" s="478"/>
      <c r="G3" s="478"/>
      <c r="H3" s="479"/>
      <c r="I3" s="479"/>
      <c r="J3" s="479"/>
      <c r="K3" s="479"/>
      <c r="L3" s="479"/>
      <c r="M3" s="479"/>
      <c r="N3" s="479"/>
      <c r="O3" s="479"/>
      <c r="P3" s="479"/>
      <c r="Q3" s="479"/>
      <c r="R3" s="479"/>
      <c r="S3" s="479"/>
      <c r="T3" s="479"/>
      <c r="U3" s="479"/>
      <c r="V3" s="479"/>
      <c r="W3" s="479"/>
      <c r="X3" s="479"/>
      <c r="Y3" s="479"/>
      <c r="Z3" s="479"/>
      <c r="AA3" s="114"/>
      <c r="AB3" s="479"/>
      <c r="AC3" s="479"/>
      <c r="AD3" s="479"/>
      <c r="AE3" s="479"/>
      <c r="AF3" s="479"/>
      <c r="AG3" s="479"/>
      <c r="AH3" s="479"/>
      <c r="AI3" s="479"/>
      <c r="AJ3" s="479"/>
      <c r="AK3" s="479"/>
      <c r="AL3" s="479"/>
      <c r="AM3" s="479"/>
      <c r="AN3" s="144"/>
      <c r="AO3" s="7"/>
      <c r="AP3" s="7"/>
    </row>
    <row r="4" spans="1:61" s="300" customFormat="1" ht="18" customHeight="1" x14ac:dyDescent="0.2">
      <c r="A4" s="29"/>
      <c r="B4" s="373" t="s">
        <v>30</v>
      </c>
      <c r="C4" s="373"/>
      <c r="D4" s="373"/>
      <c r="E4" s="373"/>
      <c r="F4" s="373"/>
      <c r="G4" s="374"/>
      <c r="H4" s="429"/>
      <c r="I4" s="430"/>
      <c r="J4" s="430"/>
      <c r="K4" s="430"/>
      <c r="L4" s="430"/>
      <c r="M4" s="430"/>
      <c r="N4" s="430"/>
      <c r="O4" s="430"/>
      <c r="P4" s="430"/>
      <c r="Q4" s="430"/>
      <c r="R4" s="430"/>
      <c r="S4" s="430"/>
      <c r="T4" s="431"/>
      <c r="U4" s="204"/>
      <c r="V4" s="25"/>
      <c r="W4" s="25"/>
      <c r="X4" s="25"/>
      <c r="Y4" s="25"/>
      <c r="Z4" s="205"/>
      <c r="AA4" s="375" t="s">
        <v>96</v>
      </c>
      <c r="AB4" s="375"/>
      <c r="AC4" s="375"/>
      <c r="AD4" s="375"/>
      <c r="AE4" s="375"/>
      <c r="AF4" s="375"/>
      <c r="AG4" s="375"/>
      <c r="AH4" s="480"/>
      <c r="AI4" s="432">
        <f>IF($AJ$107="?","",$AJ$107)</f>
        <v>0</v>
      </c>
      <c r="AJ4" s="433"/>
      <c r="AK4" s="433"/>
      <c r="AL4" s="433"/>
      <c r="AM4" s="434"/>
      <c r="AN4" s="144"/>
      <c r="AO4" s="15"/>
      <c r="AP4" s="15"/>
    </row>
    <row r="5" spans="1:61" s="300" customFormat="1" ht="3.95" customHeight="1" x14ac:dyDescent="0.2">
      <c r="A5" s="29"/>
      <c r="B5" s="461"/>
      <c r="C5" s="461"/>
      <c r="D5" s="461"/>
      <c r="E5" s="461"/>
      <c r="F5" s="461"/>
      <c r="G5" s="461"/>
      <c r="H5" s="25"/>
      <c r="I5" s="25"/>
      <c r="J5" s="25"/>
      <c r="K5" s="25"/>
      <c r="L5" s="25"/>
      <c r="M5" s="25"/>
      <c r="N5" s="25"/>
      <c r="O5" s="25"/>
      <c r="P5" s="25"/>
      <c r="Q5" s="25"/>
      <c r="R5" s="25"/>
      <c r="S5" s="25"/>
      <c r="T5" s="25"/>
      <c r="U5" s="25"/>
      <c r="V5" s="25"/>
      <c r="W5" s="25"/>
      <c r="X5" s="25"/>
      <c r="Y5" s="25"/>
      <c r="Z5" s="205"/>
      <c r="AA5" s="461"/>
      <c r="AB5" s="461"/>
      <c r="AC5" s="461"/>
      <c r="AD5" s="461"/>
      <c r="AE5" s="461"/>
      <c r="AF5" s="461"/>
      <c r="AG5" s="461"/>
      <c r="AH5" s="461"/>
      <c r="AI5" s="461"/>
      <c r="AJ5" s="461"/>
      <c r="AK5" s="461"/>
      <c r="AL5" s="461"/>
      <c r="AM5" s="461"/>
      <c r="AN5" s="144"/>
      <c r="AO5" s="15"/>
      <c r="AP5" s="15"/>
    </row>
    <row r="6" spans="1:61" s="300" customFormat="1" ht="18" customHeight="1" x14ac:dyDescent="0.2">
      <c r="A6" s="29"/>
      <c r="B6" s="373" t="s">
        <v>179</v>
      </c>
      <c r="C6" s="373"/>
      <c r="D6" s="373"/>
      <c r="E6" s="373"/>
      <c r="F6" s="373"/>
      <c r="G6" s="374"/>
      <c r="H6" s="429"/>
      <c r="I6" s="430"/>
      <c r="J6" s="430"/>
      <c r="K6" s="430"/>
      <c r="L6" s="430"/>
      <c r="M6" s="430"/>
      <c r="N6" s="431"/>
      <c r="O6" s="204"/>
      <c r="P6" s="25"/>
      <c r="Q6" s="25"/>
      <c r="R6" s="25"/>
      <c r="S6" s="25"/>
      <c r="T6" s="25"/>
      <c r="U6" s="25"/>
      <c r="V6" s="25"/>
      <c r="W6" s="25"/>
      <c r="X6" s="25"/>
      <c r="Y6" s="25"/>
      <c r="Z6" s="205"/>
      <c r="AA6" s="373" t="s">
        <v>224</v>
      </c>
      <c r="AB6" s="373"/>
      <c r="AC6" s="373"/>
      <c r="AD6" s="373"/>
      <c r="AE6" s="373"/>
      <c r="AF6" s="373"/>
      <c r="AG6" s="373"/>
      <c r="AH6" s="480"/>
      <c r="AI6" s="432">
        <f>AJ108</f>
        <v>0</v>
      </c>
      <c r="AJ6" s="433"/>
      <c r="AK6" s="433"/>
      <c r="AL6" s="433"/>
      <c r="AM6" s="434"/>
      <c r="AN6" s="144"/>
      <c r="AO6" s="15"/>
      <c r="AP6" s="15"/>
    </row>
    <row r="7" spans="1:61" s="300" customFormat="1" ht="3.95" customHeight="1" x14ac:dyDescent="0.2">
      <c r="A7" s="29"/>
      <c r="B7" s="135"/>
      <c r="C7" s="135"/>
      <c r="D7" s="135"/>
      <c r="E7" s="135"/>
      <c r="F7" s="135"/>
      <c r="G7" s="240"/>
      <c r="H7" s="240"/>
      <c r="I7" s="240"/>
      <c r="J7" s="240"/>
      <c r="K7" s="240"/>
      <c r="L7" s="240"/>
      <c r="M7" s="240"/>
      <c r="N7" s="240"/>
      <c r="O7" s="240"/>
      <c r="P7" s="240"/>
      <c r="Q7" s="240"/>
      <c r="R7" s="240"/>
      <c r="S7" s="240"/>
      <c r="T7" s="240"/>
      <c r="U7" s="240"/>
      <c r="V7" s="240"/>
      <c r="W7" s="240"/>
      <c r="X7" s="240"/>
      <c r="Y7" s="240"/>
      <c r="Z7" s="297"/>
      <c r="AA7" s="238"/>
      <c r="AB7" s="238"/>
      <c r="AC7" s="238"/>
      <c r="AD7" s="238"/>
      <c r="AE7" s="238"/>
      <c r="AF7" s="238"/>
      <c r="AG7" s="238"/>
      <c r="AH7" s="25"/>
      <c r="AI7" s="176"/>
      <c r="AJ7" s="176"/>
      <c r="AK7" s="176"/>
      <c r="AL7" s="176"/>
      <c r="AM7" s="176"/>
      <c r="AN7" s="144"/>
      <c r="AO7" s="15"/>
      <c r="AP7" s="15"/>
    </row>
    <row r="8" spans="1:61" s="300" customFormat="1" ht="18" customHeight="1" x14ac:dyDescent="0.2">
      <c r="A8" s="29"/>
      <c r="B8" s="375" t="s">
        <v>178</v>
      </c>
      <c r="C8" s="375"/>
      <c r="D8" s="375"/>
      <c r="E8" s="375"/>
      <c r="F8" s="375"/>
      <c r="G8" s="374"/>
      <c r="H8" s="396" t="s">
        <v>131</v>
      </c>
      <c r="I8" s="397"/>
      <c r="J8" s="397"/>
      <c r="K8" s="398"/>
      <c r="L8" s="21"/>
      <c r="M8" s="21"/>
      <c r="N8" s="21"/>
      <c r="O8" s="21"/>
      <c r="P8" s="21"/>
      <c r="Q8" s="21"/>
      <c r="R8" s="21"/>
      <c r="S8" s="21"/>
      <c r="T8" s="21"/>
      <c r="U8" s="21"/>
      <c r="V8" s="21"/>
      <c r="W8" s="21"/>
      <c r="X8" s="21"/>
      <c r="Y8" s="21"/>
      <c r="Z8" s="297"/>
      <c r="AA8" s="385"/>
      <c r="AB8" s="385"/>
      <c r="AC8" s="385"/>
      <c r="AD8" s="385"/>
      <c r="AE8" s="385"/>
      <c r="AF8" s="385"/>
      <c r="AG8" s="385"/>
      <c r="AH8" s="233">
        <f>INDEX(IRTConversion,MATCH(H8,IRT,0))</f>
        <v>0.3</v>
      </c>
      <c r="AI8" s="384"/>
      <c r="AJ8" s="384"/>
      <c r="AK8" s="384"/>
      <c r="AL8" s="384"/>
      <c r="AM8" s="384"/>
      <c r="AN8" s="240"/>
      <c r="AO8" s="139"/>
      <c r="AP8" s="139"/>
      <c r="AQ8" s="240"/>
      <c r="AR8" s="240"/>
      <c r="AS8" s="240"/>
      <c r="AT8" s="240"/>
      <c r="AV8" s="240"/>
      <c r="AW8" s="240"/>
      <c r="AX8" s="240"/>
      <c r="AY8" s="240"/>
      <c r="AZ8" s="240"/>
      <c r="BA8" s="240"/>
      <c r="BB8" s="240"/>
      <c r="BC8" s="240"/>
      <c r="BD8" s="240"/>
      <c r="BE8" s="240"/>
      <c r="BF8" s="240"/>
      <c r="BG8" s="240"/>
      <c r="BH8" s="240"/>
      <c r="BI8" s="240"/>
    </row>
    <row r="9" spans="1:61" s="298" customFormat="1" ht="3.95" customHeight="1" x14ac:dyDescent="0.2">
      <c r="A9" s="27"/>
      <c r="B9" s="461"/>
      <c r="C9" s="461"/>
      <c r="D9" s="461"/>
      <c r="E9" s="461"/>
      <c r="F9" s="461"/>
      <c r="G9" s="461"/>
      <c r="H9" s="461"/>
      <c r="I9" s="461"/>
      <c r="J9" s="461"/>
      <c r="K9" s="461"/>
      <c r="L9" s="461"/>
      <c r="M9" s="461"/>
      <c r="N9" s="461"/>
      <c r="O9" s="461"/>
      <c r="P9" s="461"/>
      <c r="Q9" s="461"/>
      <c r="R9" s="461"/>
      <c r="S9" s="461"/>
      <c r="T9" s="461"/>
      <c r="U9" s="461"/>
      <c r="V9" s="461"/>
      <c r="W9" s="461"/>
      <c r="X9" s="461"/>
      <c r="Y9" s="461"/>
      <c r="Z9" s="461"/>
      <c r="AA9" s="25"/>
      <c r="AB9" s="23"/>
      <c r="AC9" s="23"/>
      <c r="AD9" s="23"/>
      <c r="AE9" s="23"/>
      <c r="AF9" s="23"/>
      <c r="AG9" s="23"/>
      <c r="AH9" s="23"/>
      <c r="AI9" s="177"/>
      <c r="AJ9" s="177"/>
      <c r="AK9" s="177"/>
      <c r="AL9" s="177"/>
      <c r="AM9" s="177"/>
      <c r="AN9" s="144"/>
      <c r="AO9" s="7"/>
      <c r="AP9" s="7"/>
    </row>
    <row r="10" spans="1:61" s="301" customFormat="1" ht="13.5" customHeight="1" x14ac:dyDescent="0.2">
      <c r="A10" s="101"/>
      <c r="B10" s="435" t="s">
        <v>44</v>
      </c>
      <c r="C10" s="435"/>
      <c r="D10" s="435"/>
      <c r="E10" s="435"/>
      <c r="F10" s="435"/>
      <c r="G10" s="435"/>
      <c r="H10" s="435"/>
      <c r="I10" s="435"/>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c r="AN10" s="435"/>
      <c r="AO10" s="11"/>
      <c r="AP10" s="11"/>
    </row>
    <row r="11" spans="1:61" s="302" customFormat="1" x14ac:dyDescent="0.2">
      <c r="A11" s="21"/>
      <c r="B11" s="22"/>
      <c r="C11" s="22"/>
      <c r="D11" s="22"/>
      <c r="E11" s="22"/>
      <c r="F11" s="22"/>
      <c r="G11" s="22"/>
      <c r="H11" s="22"/>
      <c r="I11" s="22"/>
      <c r="J11" s="22"/>
      <c r="K11" s="23"/>
      <c r="L11" s="462" t="s">
        <v>134</v>
      </c>
      <c r="M11" s="462"/>
      <c r="N11" s="462"/>
      <c r="O11" s="462"/>
      <c r="P11" s="462"/>
      <c r="Q11" s="462"/>
      <c r="R11" s="462"/>
      <c r="S11" s="462"/>
      <c r="T11" s="462"/>
      <c r="U11" s="462"/>
      <c r="V11" s="462"/>
      <c r="W11" s="462"/>
      <c r="X11" s="462"/>
      <c r="Y11" s="23"/>
      <c r="Z11" s="21"/>
      <c r="AA11" s="462" t="s">
        <v>114</v>
      </c>
      <c r="AB11" s="462"/>
      <c r="AC11" s="462"/>
      <c r="AD11" s="462"/>
      <c r="AE11" s="462"/>
      <c r="AF11" s="462"/>
      <c r="AG11" s="462"/>
      <c r="AH11" s="462"/>
      <c r="AI11" s="462"/>
      <c r="AJ11" s="462"/>
      <c r="AK11" s="462"/>
      <c r="AL11" s="462"/>
      <c r="AM11" s="462"/>
      <c r="AN11" s="340"/>
      <c r="AO11" s="17"/>
      <c r="AP11" s="17"/>
    </row>
    <row r="12" spans="1:61" s="303" customFormat="1" ht="9.9499999999999993" customHeight="1" x14ac:dyDescent="0.2">
      <c r="A12" s="159"/>
      <c r="B12" s="464" t="s">
        <v>19</v>
      </c>
      <c r="C12" s="464"/>
      <c r="D12" s="464"/>
      <c r="E12" s="464"/>
      <c r="F12" s="464"/>
      <c r="G12" s="464"/>
      <c r="H12" s="464"/>
      <c r="I12" s="464"/>
      <c r="J12" s="464"/>
      <c r="K12" s="159"/>
      <c r="L12" s="464" t="s">
        <v>21</v>
      </c>
      <c r="M12" s="464"/>
      <c r="N12" s="464"/>
      <c r="O12" s="464"/>
      <c r="P12" s="159"/>
      <c r="Q12" s="466" t="s">
        <v>23</v>
      </c>
      <c r="R12" s="466"/>
      <c r="S12" s="466"/>
      <c r="T12" s="159"/>
      <c r="U12" s="466" t="s">
        <v>80</v>
      </c>
      <c r="V12" s="466"/>
      <c r="W12" s="466"/>
      <c r="X12" s="466"/>
      <c r="Y12" s="160"/>
      <c r="Z12" s="161"/>
      <c r="AA12" s="465" t="s">
        <v>21</v>
      </c>
      <c r="AB12" s="465"/>
      <c r="AC12" s="465"/>
      <c r="AD12" s="465"/>
      <c r="AE12" s="162"/>
      <c r="AF12" s="467" t="s">
        <v>23</v>
      </c>
      <c r="AG12" s="467"/>
      <c r="AH12" s="467"/>
      <c r="AI12" s="160"/>
      <c r="AJ12" s="467" t="s">
        <v>80</v>
      </c>
      <c r="AK12" s="467"/>
      <c r="AL12" s="467"/>
      <c r="AM12" s="467"/>
      <c r="AN12" s="340"/>
      <c r="AO12" s="339" t="s">
        <v>37</v>
      </c>
      <c r="AP12" s="339"/>
    </row>
    <row r="13" spans="1:61" s="298" customFormat="1" ht="3.95" customHeight="1" x14ac:dyDescent="0.2">
      <c r="A13" s="18"/>
      <c r="B13" s="21"/>
      <c r="C13" s="21"/>
      <c r="D13" s="21"/>
      <c r="E13" s="21"/>
      <c r="F13" s="21"/>
      <c r="G13" s="21"/>
      <c r="H13" s="21"/>
      <c r="I13" s="21"/>
      <c r="J13" s="21"/>
      <c r="K13" s="21"/>
      <c r="L13" s="26"/>
      <c r="M13" s="26"/>
      <c r="N13" s="26"/>
      <c r="O13" s="26"/>
      <c r="P13" s="21"/>
      <c r="Q13" s="21"/>
      <c r="R13" s="21"/>
      <c r="S13" s="21"/>
      <c r="T13" s="21"/>
      <c r="U13" s="23"/>
      <c r="V13" s="21"/>
      <c r="W13" s="21"/>
      <c r="X13" s="21"/>
      <c r="Y13" s="23"/>
      <c r="Z13" s="28"/>
      <c r="AA13" s="23"/>
      <c r="AB13" s="23"/>
      <c r="AC13" s="23"/>
      <c r="AD13" s="23"/>
      <c r="AE13" s="23"/>
      <c r="AF13" s="23"/>
      <c r="AG13" s="23"/>
      <c r="AH13" s="23"/>
      <c r="AI13" s="23"/>
      <c r="AJ13" s="23"/>
      <c r="AK13" s="23"/>
      <c r="AL13" s="23"/>
      <c r="AM13" s="23"/>
      <c r="AN13" s="340"/>
      <c r="AO13" s="14"/>
      <c r="AP13" s="14"/>
    </row>
    <row r="14" spans="1:61" s="300" customFormat="1" ht="10.15" customHeight="1" x14ac:dyDescent="0.2">
      <c r="A14" s="20"/>
      <c r="B14" s="452" t="s">
        <v>10</v>
      </c>
      <c r="C14" s="452"/>
      <c r="D14" s="452"/>
      <c r="E14" s="452"/>
      <c r="F14" s="452"/>
      <c r="G14" s="239"/>
      <c r="H14" s="239"/>
      <c r="I14" s="239"/>
      <c r="J14" s="239"/>
      <c r="K14" s="239"/>
      <c r="L14" s="455"/>
      <c r="M14" s="456"/>
      <c r="N14" s="456"/>
      <c r="O14" s="457"/>
      <c r="P14" s="138"/>
      <c r="Q14" s="448" t="s">
        <v>2</v>
      </c>
      <c r="R14" s="449"/>
      <c r="S14" s="450"/>
      <c r="T14" s="138"/>
      <c r="U14" s="411">
        <f>IF(Q14="","",IF(INDEX(FrequencyTypesConversion,MATCH(Q14,FrequencyTypes,0))&gt;12,(L14*INDEX(FrequencyTypesConversion,MATCH(Q14,FrequencyTypes,0))/12),L14/INDEX(FrequencyTypesConversion,MATCH(Q14,FrequencyTypes,0))))</f>
        <v>0</v>
      </c>
      <c r="V14" s="412"/>
      <c r="W14" s="412"/>
      <c r="X14" s="413"/>
      <c r="Y14" s="25"/>
      <c r="Z14" s="30"/>
      <c r="AA14" s="455"/>
      <c r="AB14" s="456"/>
      <c r="AC14" s="456"/>
      <c r="AD14" s="457"/>
      <c r="AE14" s="135"/>
      <c r="AF14" s="448" t="s">
        <v>2</v>
      </c>
      <c r="AG14" s="449"/>
      <c r="AH14" s="450"/>
      <c r="AI14" s="25"/>
      <c r="AJ14" s="411">
        <f>IF(AP14="No",IF(AF14="","",IF(INDEX(FrequencyTypesConversion,MATCH(AF14,FrequencyTypes,0))&gt;12,(AA14*INDEX(FrequencyTypesConversion,MATCH(AF14,FrequencyTypes,0))/12),AA14/INDEX(FrequencyTypesConversion,MATCH(AF14,FrequencyTypes,0)))),U14)</f>
        <v>0</v>
      </c>
      <c r="AK14" s="412"/>
      <c r="AL14" s="412"/>
      <c r="AM14" s="413"/>
      <c r="AN14" s="340"/>
      <c r="AO14" s="12"/>
      <c r="AP14" s="13" t="s">
        <v>38</v>
      </c>
    </row>
    <row r="15" spans="1:61" s="300" customFormat="1" ht="6" customHeight="1" x14ac:dyDescent="0.2">
      <c r="A15" s="20"/>
      <c r="B15" s="452"/>
      <c r="C15" s="452"/>
      <c r="D15" s="452"/>
      <c r="E15" s="452"/>
      <c r="F15" s="452"/>
      <c r="G15" s="239"/>
      <c r="H15" s="239"/>
      <c r="I15" s="239"/>
      <c r="J15" s="239"/>
      <c r="K15" s="239"/>
      <c r="L15" s="458"/>
      <c r="M15" s="459"/>
      <c r="N15" s="459"/>
      <c r="O15" s="460"/>
      <c r="P15" s="138"/>
      <c r="Q15" s="31"/>
      <c r="R15" s="31"/>
      <c r="S15" s="31"/>
      <c r="T15" s="138"/>
      <c r="U15" s="414"/>
      <c r="V15" s="415"/>
      <c r="W15" s="415"/>
      <c r="X15" s="416"/>
      <c r="Y15" s="25"/>
      <c r="Z15" s="30"/>
      <c r="AA15" s="458"/>
      <c r="AB15" s="459"/>
      <c r="AC15" s="459"/>
      <c r="AD15" s="460"/>
      <c r="AE15" s="135"/>
      <c r="AF15" s="32"/>
      <c r="AG15" s="32"/>
      <c r="AH15" s="32"/>
      <c r="AI15" s="25"/>
      <c r="AJ15" s="414"/>
      <c r="AK15" s="415"/>
      <c r="AL15" s="415"/>
      <c r="AM15" s="416"/>
      <c r="AN15" s="340"/>
      <c r="AO15" s="8"/>
      <c r="AP15" s="12"/>
    </row>
    <row r="16" spans="1:61" s="300" customFormat="1" ht="3.95" customHeight="1" x14ac:dyDescent="0.2">
      <c r="A16" s="20"/>
      <c r="B16" s="239"/>
      <c r="C16" s="239"/>
      <c r="D16" s="239"/>
      <c r="E16" s="239"/>
      <c r="F16" s="239"/>
      <c r="G16" s="239"/>
      <c r="H16" s="239"/>
      <c r="I16" s="239"/>
      <c r="J16" s="239"/>
      <c r="K16" s="239"/>
      <c r="L16" s="439"/>
      <c r="M16" s="439"/>
      <c r="N16" s="439"/>
      <c r="O16" s="439"/>
      <c r="P16" s="138"/>
      <c r="Q16" s="31"/>
      <c r="R16" s="31"/>
      <c r="S16" s="31"/>
      <c r="T16" s="138"/>
      <c r="U16" s="453"/>
      <c r="V16" s="453"/>
      <c r="W16" s="453"/>
      <c r="X16" s="453"/>
      <c r="Y16" s="25"/>
      <c r="Z16" s="30"/>
      <c r="AA16" s="439"/>
      <c r="AB16" s="439"/>
      <c r="AC16" s="439"/>
      <c r="AD16" s="439"/>
      <c r="AE16" s="461"/>
      <c r="AF16" s="461"/>
      <c r="AG16" s="461"/>
      <c r="AH16" s="461"/>
      <c r="AI16" s="461"/>
      <c r="AJ16" s="453"/>
      <c r="AK16" s="453"/>
      <c r="AL16" s="453"/>
      <c r="AM16" s="453"/>
      <c r="AN16" s="340"/>
      <c r="AO16" s="8"/>
      <c r="AP16" s="8"/>
      <c r="AQ16" s="304"/>
    </row>
    <row r="17" spans="1:43" s="300" customFormat="1" ht="10.15" customHeight="1" x14ac:dyDescent="0.2">
      <c r="A17" s="20"/>
      <c r="B17" s="451" t="s">
        <v>129</v>
      </c>
      <c r="C17" s="451"/>
      <c r="D17" s="451"/>
      <c r="E17" s="451"/>
      <c r="F17" s="451"/>
      <c r="G17" s="451"/>
      <c r="H17" s="451"/>
      <c r="I17" s="451"/>
      <c r="J17" s="239"/>
      <c r="K17" s="239"/>
      <c r="L17" s="423"/>
      <c r="M17" s="424"/>
      <c r="N17" s="424"/>
      <c r="O17" s="425"/>
      <c r="P17" s="138"/>
      <c r="Q17" s="448" t="s">
        <v>3</v>
      </c>
      <c r="R17" s="449"/>
      <c r="S17" s="450"/>
      <c r="T17" s="25"/>
      <c r="U17" s="411">
        <f>IF(Q17="","",IF(INDEX(FrequencyTypesConversion,MATCH(Q17,FrequencyTypes,0))&gt;12,(L17*INDEX(FrequencyTypesConversion,MATCH(Q17,FrequencyTypes,0))/12),L17/INDEX(FrequencyTypesConversion,MATCH(Q17,FrequencyTypes,0))))</f>
        <v>0</v>
      </c>
      <c r="V17" s="412"/>
      <c r="W17" s="412"/>
      <c r="X17" s="413"/>
      <c r="Y17" s="25"/>
      <c r="Z17" s="30"/>
      <c r="AA17" s="423"/>
      <c r="AB17" s="424"/>
      <c r="AC17" s="424"/>
      <c r="AD17" s="425"/>
      <c r="AE17" s="135"/>
      <c r="AF17" s="448" t="s">
        <v>3</v>
      </c>
      <c r="AG17" s="449"/>
      <c r="AH17" s="450"/>
      <c r="AI17" s="25"/>
      <c r="AJ17" s="411">
        <f>IF(AP17="No",IF(AF17="","",IF(INDEX(FrequencyTypesConversion,MATCH(AF17,FrequencyTypes,0))&gt;12,(AA17*INDEX(FrequencyTypesConversion,MATCH(AF17,FrequencyTypes,0))/12),AA17/INDEX(FrequencyTypesConversion,MATCH(AF17,FrequencyTypes,0)))),U17)</f>
        <v>0</v>
      </c>
      <c r="AK17" s="412"/>
      <c r="AL17" s="412"/>
      <c r="AM17" s="413"/>
      <c r="AN17" s="340"/>
      <c r="AO17" s="12"/>
      <c r="AP17" s="13" t="s">
        <v>38</v>
      </c>
      <c r="AQ17" s="304"/>
    </row>
    <row r="18" spans="1:43" s="300" customFormat="1" ht="6" customHeight="1" x14ac:dyDescent="0.2">
      <c r="A18" s="20"/>
      <c r="B18" s="451"/>
      <c r="C18" s="451"/>
      <c r="D18" s="451"/>
      <c r="E18" s="451"/>
      <c r="F18" s="451"/>
      <c r="G18" s="451"/>
      <c r="H18" s="451"/>
      <c r="I18" s="451"/>
      <c r="J18" s="239"/>
      <c r="K18" s="239"/>
      <c r="L18" s="426"/>
      <c r="M18" s="427"/>
      <c r="N18" s="427"/>
      <c r="O18" s="428"/>
      <c r="P18" s="138"/>
      <c r="Q18" s="32"/>
      <c r="R18" s="32"/>
      <c r="S18" s="32"/>
      <c r="T18" s="25"/>
      <c r="U18" s="414"/>
      <c r="V18" s="415"/>
      <c r="W18" s="415"/>
      <c r="X18" s="416"/>
      <c r="Y18" s="25"/>
      <c r="Z18" s="30"/>
      <c r="AA18" s="426"/>
      <c r="AB18" s="427"/>
      <c r="AC18" s="427"/>
      <c r="AD18" s="428"/>
      <c r="AE18" s="135"/>
      <c r="AF18" s="32"/>
      <c r="AG18" s="32"/>
      <c r="AH18" s="32"/>
      <c r="AI18" s="25"/>
      <c r="AJ18" s="414"/>
      <c r="AK18" s="415"/>
      <c r="AL18" s="415"/>
      <c r="AM18" s="416"/>
      <c r="AN18" s="340"/>
      <c r="AO18" s="8"/>
      <c r="AP18" s="12"/>
      <c r="AQ18" s="304"/>
    </row>
    <row r="19" spans="1:43" s="300" customFormat="1" ht="3.95" customHeight="1" x14ac:dyDescent="0.2">
      <c r="A19" s="20"/>
      <c r="B19" s="451"/>
      <c r="C19" s="451"/>
      <c r="D19" s="451"/>
      <c r="E19" s="451"/>
      <c r="F19" s="451"/>
      <c r="G19" s="451"/>
      <c r="H19" s="451"/>
      <c r="I19" s="451"/>
      <c r="J19" s="239"/>
      <c r="K19" s="239"/>
      <c r="L19" s="439"/>
      <c r="M19" s="439"/>
      <c r="N19" s="439"/>
      <c r="O19" s="439"/>
      <c r="P19" s="463"/>
      <c r="Q19" s="463"/>
      <c r="R19" s="463"/>
      <c r="S19" s="463"/>
      <c r="T19" s="463"/>
      <c r="U19" s="453"/>
      <c r="V19" s="453"/>
      <c r="W19" s="453"/>
      <c r="X19" s="453"/>
      <c r="Y19" s="25"/>
      <c r="Z19" s="30"/>
      <c r="AA19" s="439"/>
      <c r="AB19" s="439"/>
      <c r="AC19" s="439"/>
      <c r="AD19" s="439"/>
      <c r="AE19" s="461"/>
      <c r="AF19" s="461"/>
      <c r="AG19" s="461"/>
      <c r="AH19" s="461"/>
      <c r="AI19" s="461"/>
      <c r="AJ19" s="453"/>
      <c r="AK19" s="453"/>
      <c r="AL19" s="453"/>
      <c r="AM19" s="453"/>
      <c r="AN19" s="340"/>
      <c r="AO19" s="8"/>
      <c r="AP19" s="8"/>
      <c r="AQ19" s="304"/>
    </row>
    <row r="20" spans="1:43" s="300" customFormat="1" ht="10.15" customHeight="1" x14ac:dyDescent="0.2">
      <c r="A20" s="20"/>
      <c r="B20" s="451" t="s">
        <v>130</v>
      </c>
      <c r="C20" s="451"/>
      <c r="D20" s="451"/>
      <c r="E20" s="451"/>
      <c r="F20" s="451"/>
      <c r="G20" s="451"/>
      <c r="H20" s="451"/>
      <c r="I20" s="451"/>
      <c r="J20" s="239"/>
      <c r="K20" s="239"/>
      <c r="L20" s="423"/>
      <c r="M20" s="424"/>
      <c r="N20" s="424"/>
      <c r="O20" s="425"/>
      <c r="P20" s="138"/>
      <c r="Q20" s="448" t="s">
        <v>3</v>
      </c>
      <c r="R20" s="449"/>
      <c r="S20" s="450"/>
      <c r="T20" s="25"/>
      <c r="U20" s="411">
        <f>IF(Q20="","",IF(INDEX(FrequencyTypesConversion,MATCH(Q20,FrequencyTypes,0))&gt;12,(L20*INDEX(FrequencyTypesConversion,MATCH(Q20,FrequencyTypes,0))/12),L20/INDEX(FrequencyTypesConversion,MATCH(Q20,FrequencyTypes,0))))</f>
        <v>0</v>
      </c>
      <c r="V20" s="412"/>
      <c r="W20" s="412"/>
      <c r="X20" s="413"/>
      <c r="Y20" s="25"/>
      <c r="Z20" s="30"/>
      <c r="AA20" s="423"/>
      <c r="AB20" s="424"/>
      <c r="AC20" s="424"/>
      <c r="AD20" s="425"/>
      <c r="AE20" s="135"/>
      <c r="AF20" s="448" t="s">
        <v>3</v>
      </c>
      <c r="AG20" s="449"/>
      <c r="AH20" s="450"/>
      <c r="AI20" s="25"/>
      <c r="AJ20" s="411">
        <f>IF(AP20="No",IF(AF20="","",IF(INDEX(FrequencyTypesConversion,MATCH(AF20,FrequencyTypes,0))&gt;12,(AA20*INDEX(FrequencyTypesConversion,MATCH(AF20,FrequencyTypes,0))/12),AA20/INDEX(FrequencyTypesConversion,MATCH(AF20,FrequencyTypes,0)))),U20)</f>
        <v>0</v>
      </c>
      <c r="AK20" s="412"/>
      <c r="AL20" s="412"/>
      <c r="AM20" s="413"/>
      <c r="AN20" s="340"/>
      <c r="AO20" s="12"/>
      <c r="AP20" s="13" t="s">
        <v>38</v>
      </c>
      <c r="AQ20" s="304"/>
    </row>
    <row r="21" spans="1:43" s="300" customFormat="1" ht="6" customHeight="1" x14ac:dyDescent="0.2">
      <c r="A21" s="20"/>
      <c r="B21" s="451"/>
      <c r="C21" s="451"/>
      <c r="D21" s="451"/>
      <c r="E21" s="451"/>
      <c r="F21" s="451"/>
      <c r="G21" s="451"/>
      <c r="H21" s="451"/>
      <c r="I21" s="451"/>
      <c r="J21" s="239"/>
      <c r="K21" s="239"/>
      <c r="L21" s="426"/>
      <c r="M21" s="427"/>
      <c r="N21" s="427"/>
      <c r="O21" s="428"/>
      <c r="P21" s="138"/>
      <c r="Q21" s="32"/>
      <c r="R21" s="32"/>
      <c r="S21" s="32"/>
      <c r="T21" s="25"/>
      <c r="U21" s="414"/>
      <c r="V21" s="415"/>
      <c r="W21" s="415"/>
      <c r="X21" s="416"/>
      <c r="Y21" s="25"/>
      <c r="Z21" s="30"/>
      <c r="AA21" s="426"/>
      <c r="AB21" s="427"/>
      <c r="AC21" s="427"/>
      <c r="AD21" s="428"/>
      <c r="AE21" s="135"/>
      <c r="AF21" s="32"/>
      <c r="AG21" s="32"/>
      <c r="AH21" s="32"/>
      <c r="AI21" s="25"/>
      <c r="AJ21" s="414"/>
      <c r="AK21" s="415"/>
      <c r="AL21" s="415"/>
      <c r="AM21" s="416"/>
      <c r="AN21" s="340"/>
      <c r="AO21" s="8"/>
      <c r="AP21" s="12"/>
      <c r="AQ21" s="304"/>
    </row>
    <row r="22" spans="1:43" s="300" customFormat="1" ht="3.95" customHeight="1" x14ac:dyDescent="0.2">
      <c r="A22" s="20"/>
      <c r="B22" s="451"/>
      <c r="C22" s="451"/>
      <c r="D22" s="451"/>
      <c r="E22" s="451"/>
      <c r="F22" s="451"/>
      <c r="G22" s="451"/>
      <c r="H22" s="451"/>
      <c r="I22" s="451"/>
      <c r="J22" s="239"/>
      <c r="K22" s="239"/>
      <c r="L22" s="439"/>
      <c r="M22" s="439"/>
      <c r="N22" s="439"/>
      <c r="O22" s="439"/>
      <c r="P22" s="463"/>
      <c r="Q22" s="463"/>
      <c r="R22" s="463"/>
      <c r="S22" s="463"/>
      <c r="T22" s="463"/>
      <c r="U22" s="453"/>
      <c r="V22" s="453"/>
      <c r="W22" s="453"/>
      <c r="X22" s="453"/>
      <c r="Y22" s="25"/>
      <c r="Z22" s="30"/>
      <c r="AA22" s="439"/>
      <c r="AB22" s="439"/>
      <c r="AC22" s="439"/>
      <c r="AD22" s="439"/>
      <c r="AE22" s="461"/>
      <c r="AF22" s="461"/>
      <c r="AG22" s="461"/>
      <c r="AH22" s="461"/>
      <c r="AI22" s="461"/>
      <c r="AJ22" s="453"/>
      <c r="AK22" s="453"/>
      <c r="AL22" s="453"/>
      <c r="AM22" s="453"/>
      <c r="AN22" s="340"/>
      <c r="AO22" s="8"/>
      <c r="AP22" s="8"/>
      <c r="AQ22" s="304"/>
    </row>
    <row r="23" spans="1:43" s="300" customFormat="1" ht="10.15" customHeight="1" x14ac:dyDescent="0.2">
      <c r="A23" s="20"/>
      <c r="B23" s="452" t="s">
        <v>11</v>
      </c>
      <c r="C23" s="452"/>
      <c r="D23" s="452"/>
      <c r="E23" s="452"/>
      <c r="F23" s="452"/>
      <c r="G23" s="452"/>
      <c r="H23" s="452"/>
      <c r="I23" s="452"/>
      <c r="J23" s="239"/>
      <c r="K23" s="239"/>
      <c r="L23" s="455"/>
      <c r="M23" s="456"/>
      <c r="N23" s="456"/>
      <c r="O23" s="457"/>
      <c r="P23" s="138"/>
      <c r="Q23" s="448" t="s">
        <v>2</v>
      </c>
      <c r="R23" s="449"/>
      <c r="S23" s="450"/>
      <c r="T23" s="25"/>
      <c r="U23" s="411">
        <f>IF(Q23="","",IF(INDEX(FrequencyTypesConversion,MATCH(Q23,FrequencyTypes,0))&gt;12,(L23*INDEX(FrequencyTypesConversion,MATCH(Q23,FrequencyTypes,0))/12),L23/INDEX(FrequencyTypesConversion,MATCH(Q23,FrequencyTypes,0))))</f>
        <v>0</v>
      </c>
      <c r="V23" s="412"/>
      <c r="W23" s="412"/>
      <c r="X23" s="413"/>
      <c r="Y23" s="25"/>
      <c r="Z23" s="30"/>
      <c r="AA23" s="455"/>
      <c r="AB23" s="456"/>
      <c r="AC23" s="456"/>
      <c r="AD23" s="457"/>
      <c r="AE23" s="135"/>
      <c r="AF23" s="448" t="s">
        <v>2</v>
      </c>
      <c r="AG23" s="449"/>
      <c r="AH23" s="450"/>
      <c r="AI23" s="25"/>
      <c r="AJ23" s="411">
        <f>IF(AP23="No",IF(AF23="","",IF(INDEX(FrequencyTypesConversion,MATCH(AF23,FrequencyTypes,0))&gt;12,(AA23*INDEX(FrequencyTypesConversion,MATCH(AF23,FrequencyTypes,0))/12),AA23/INDEX(FrequencyTypesConversion,MATCH(AF23,FrequencyTypes,0)))),U23)</f>
        <v>0</v>
      </c>
      <c r="AK23" s="412"/>
      <c r="AL23" s="412"/>
      <c r="AM23" s="413"/>
      <c r="AN23" s="340"/>
      <c r="AO23" s="12"/>
      <c r="AP23" s="13" t="s">
        <v>38</v>
      </c>
      <c r="AQ23" s="304"/>
    </row>
    <row r="24" spans="1:43" s="300" customFormat="1" ht="6" customHeight="1" x14ac:dyDescent="0.2">
      <c r="A24" s="20"/>
      <c r="B24" s="452"/>
      <c r="C24" s="452"/>
      <c r="D24" s="452"/>
      <c r="E24" s="452"/>
      <c r="F24" s="452"/>
      <c r="G24" s="452"/>
      <c r="H24" s="452"/>
      <c r="I24" s="452"/>
      <c r="J24" s="239"/>
      <c r="K24" s="239"/>
      <c r="L24" s="458"/>
      <c r="M24" s="459"/>
      <c r="N24" s="459"/>
      <c r="O24" s="460"/>
      <c r="P24" s="138"/>
      <c r="Q24" s="32"/>
      <c r="R24" s="32"/>
      <c r="S24" s="32"/>
      <c r="T24" s="25"/>
      <c r="U24" s="414"/>
      <c r="V24" s="415"/>
      <c r="W24" s="415"/>
      <c r="X24" s="416"/>
      <c r="Y24" s="25"/>
      <c r="Z24" s="30"/>
      <c r="AA24" s="458"/>
      <c r="AB24" s="459"/>
      <c r="AC24" s="459"/>
      <c r="AD24" s="460"/>
      <c r="AE24" s="135"/>
      <c r="AF24" s="32"/>
      <c r="AG24" s="32"/>
      <c r="AH24" s="32"/>
      <c r="AI24" s="25"/>
      <c r="AJ24" s="414"/>
      <c r="AK24" s="415"/>
      <c r="AL24" s="415"/>
      <c r="AM24" s="416"/>
      <c r="AN24" s="340"/>
      <c r="AO24" s="8"/>
      <c r="AP24" s="12"/>
      <c r="AQ24" s="304"/>
    </row>
    <row r="25" spans="1:43" s="300" customFormat="1" ht="3.95" customHeight="1" x14ac:dyDescent="0.2">
      <c r="A25" s="20"/>
      <c r="B25" s="239"/>
      <c r="C25" s="239"/>
      <c r="D25" s="239"/>
      <c r="E25" s="239"/>
      <c r="F25" s="239"/>
      <c r="G25" s="239"/>
      <c r="H25" s="239"/>
      <c r="I25" s="239"/>
      <c r="J25" s="239"/>
      <c r="K25" s="239"/>
      <c r="L25" s="439"/>
      <c r="M25" s="439"/>
      <c r="N25" s="439"/>
      <c r="O25" s="439"/>
      <c r="P25" s="463"/>
      <c r="Q25" s="463"/>
      <c r="R25" s="463"/>
      <c r="S25" s="463"/>
      <c r="T25" s="463"/>
      <c r="U25" s="453"/>
      <c r="V25" s="453"/>
      <c r="W25" s="453"/>
      <c r="X25" s="453"/>
      <c r="Y25" s="25"/>
      <c r="Z25" s="30"/>
      <c r="AA25" s="439"/>
      <c r="AB25" s="439"/>
      <c r="AC25" s="439"/>
      <c r="AD25" s="439"/>
      <c r="AE25" s="461"/>
      <c r="AF25" s="461"/>
      <c r="AG25" s="461"/>
      <c r="AH25" s="461"/>
      <c r="AI25" s="461"/>
      <c r="AJ25" s="453"/>
      <c r="AK25" s="453"/>
      <c r="AL25" s="453"/>
      <c r="AM25" s="453"/>
      <c r="AN25" s="340"/>
      <c r="AO25" s="8"/>
      <c r="AP25" s="8"/>
      <c r="AQ25" s="304"/>
    </row>
    <row r="26" spans="1:43" s="300" customFormat="1" ht="10.15" customHeight="1" x14ac:dyDescent="0.2">
      <c r="A26" s="20"/>
      <c r="B26" s="452" t="s">
        <v>12</v>
      </c>
      <c r="C26" s="452"/>
      <c r="D26" s="452"/>
      <c r="E26" s="452"/>
      <c r="F26" s="452"/>
      <c r="G26" s="452"/>
      <c r="H26" s="452"/>
      <c r="I26" s="452"/>
      <c r="J26" s="239"/>
      <c r="K26" s="239"/>
      <c r="L26" s="423"/>
      <c r="M26" s="424"/>
      <c r="N26" s="424"/>
      <c r="O26" s="425"/>
      <c r="P26" s="138"/>
      <c r="Q26" s="448" t="s">
        <v>2</v>
      </c>
      <c r="R26" s="449"/>
      <c r="S26" s="450"/>
      <c r="T26" s="25"/>
      <c r="U26" s="411">
        <f>IF(Q26="","",IF(INDEX(FrequencyTypesConversion,MATCH(Q26,FrequencyTypes,0))&gt;12,(L26*INDEX(FrequencyTypesConversion,MATCH(Q26,FrequencyTypes,0))/12),L26/INDEX(FrequencyTypesConversion,MATCH(Q26,FrequencyTypes,0))))</f>
        <v>0</v>
      </c>
      <c r="V26" s="412"/>
      <c r="W26" s="412"/>
      <c r="X26" s="413"/>
      <c r="Y26" s="25"/>
      <c r="Z26" s="30"/>
      <c r="AA26" s="423"/>
      <c r="AB26" s="424"/>
      <c r="AC26" s="424"/>
      <c r="AD26" s="425"/>
      <c r="AE26" s="135"/>
      <c r="AF26" s="448" t="s">
        <v>2</v>
      </c>
      <c r="AG26" s="449"/>
      <c r="AH26" s="450"/>
      <c r="AI26" s="25"/>
      <c r="AJ26" s="411">
        <f>IF(AP26="No",IF(AF26="","",IF(INDEX(FrequencyTypesConversion,MATCH(AF26,FrequencyTypes,0))&gt;12,(AA26*INDEX(FrequencyTypesConversion,MATCH(AF26,FrequencyTypes,0))/12),AA26/INDEX(FrequencyTypesConversion,MATCH(AF26,FrequencyTypes,0)))),U26)</f>
        <v>0</v>
      </c>
      <c r="AK26" s="412"/>
      <c r="AL26" s="412"/>
      <c r="AM26" s="413"/>
      <c r="AN26" s="340"/>
      <c r="AO26" s="12"/>
      <c r="AP26" s="13" t="s">
        <v>38</v>
      </c>
      <c r="AQ26" s="304"/>
    </row>
    <row r="27" spans="1:43" s="300" customFormat="1" ht="6" customHeight="1" x14ac:dyDescent="0.2">
      <c r="A27" s="20"/>
      <c r="B27" s="452"/>
      <c r="C27" s="452"/>
      <c r="D27" s="452"/>
      <c r="E27" s="452"/>
      <c r="F27" s="452"/>
      <c r="G27" s="452"/>
      <c r="H27" s="452"/>
      <c r="I27" s="452"/>
      <c r="J27" s="239"/>
      <c r="K27" s="239"/>
      <c r="L27" s="426"/>
      <c r="M27" s="427"/>
      <c r="N27" s="427"/>
      <c r="O27" s="428"/>
      <c r="P27" s="138"/>
      <c r="Q27" s="32"/>
      <c r="R27" s="32"/>
      <c r="S27" s="32"/>
      <c r="T27" s="25"/>
      <c r="U27" s="414"/>
      <c r="V27" s="415"/>
      <c r="W27" s="415"/>
      <c r="X27" s="416"/>
      <c r="Y27" s="25"/>
      <c r="Z27" s="30"/>
      <c r="AA27" s="426"/>
      <c r="AB27" s="427"/>
      <c r="AC27" s="427"/>
      <c r="AD27" s="428"/>
      <c r="AE27" s="135"/>
      <c r="AF27" s="32"/>
      <c r="AG27" s="32"/>
      <c r="AH27" s="32"/>
      <c r="AI27" s="25"/>
      <c r="AJ27" s="414"/>
      <c r="AK27" s="415"/>
      <c r="AL27" s="415"/>
      <c r="AM27" s="416"/>
      <c r="AN27" s="340"/>
      <c r="AO27" s="8"/>
      <c r="AP27" s="12"/>
      <c r="AQ27" s="304"/>
    </row>
    <row r="28" spans="1:43" s="300" customFormat="1" ht="3.95" customHeight="1" x14ac:dyDescent="0.2">
      <c r="A28" s="20"/>
      <c r="B28" s="239"/>
      <c r="C28" s="239"/>
      <c r="D28" s="239"/>
      <c r="E28" s="239"/>
      <c r="F28" s="239"/>
      <c r="G28" s="239"/>
      <c r="H28" s="239"/>
      <c r="I28" s="239"/>
      <c r="J28" s="239"/>
      <c r="K28" s="239"/>
      <c r="L28" s="439"/>
      <c r="M28" s="439"/>
      <c r="N28" s="439"/>
      <c r="O28" s="439"/>
      <c r="P28" s="463"/>
      <c r="Q28" s="463"/>
      <c r="R28" s="463"/>
      <c r="S28" s="463"/>
      <c r="T28" s="463"/>
      <c r="U28" s="453"/>
      <c r="V28" s="453"/>
      <c r="W28" s="453"/>
      <c r="X28" s="453"/>
      <c r="Y28" s="25"/>
      <c r="Z28" s="30"/>
      <c r="AA28" s="439"/>
      <c r="AB28" s="439"/>
      <c r="AC28" s="439"/>
      <c r="AD28" s="439"/>
      <c r="AE28" s="461"/>
      <c r="AF28" s="461"/>
      <c r="AG28" s="461"/>
      <c r="AH28" s="461"/>
      <c r="AI28" s="461"/>
      <c r="AJ28" s="453"/>
      <c r="AK28" s="453"/>
      <c r="AL28" s="453"/>
      <c r="AM28" s="453"/>
      <c r="AN28" s="340"/>
      <c r="AO28" s="8"/>
      <c r="AP28" s="8"/>
      <c r="AQ28" s="304"/>
    </row>
    <row r="29" spans="1:43" s="300" customFormat="1" ht="10.15" customHeight="1" x14ac:dyDescent="0.2">
      <c r="A29" s="20"/>
      <c r="B29" s="452" t="s">
        <v>13</v>
      </c>
      <c r="C29" s="452"/>
      <c r="D29" s="452"/>
      <c r="E29" s="452"/>
      <c r="F29" s="452"/>
      <c r="G29" s="452"/>
      <c r="H29" s="452"/>
      <c r="I29" s="452"/>
      <c r="J29" s="239"/>
      <c r="K29" s="239"/>
      <c r="L29" s="423"/>
      <c r="M29" s="424"/>
      <c r="N29" s="424"/>
      <c r="O29" s="425"/>
      <c r="P29" s="138"/>
      <c r="Q29" s="448" t="s">
        <v>2</v>
      </c>
      <c r="R29" s="449"/>
      <c r="S29" s="450"/>
      <c r="T29" s="25"/>
      <c r="U29" s="411">
        <f>IF(Q29="","",IF(INDEX(FrequencyTypesConversion,MATCH(Q29,FrequencyTypes,0))&gt;12,(L29*INDEX(FrequencyTypesConversion,MATCH(Q29,FrequencyTypes,0))/12),L29/INDEX(FrequencyTypesConversion,MATCH(Q29,FrequencyTypes,0))))</f>
        <v>0</v>
      </c>
      <c r="V29" s="412"/>
      <c r="W29" s="412"/>
      <c r="X29" s="413"/>
      <c r="Y29" s="25"/>
      <c r="Z29" s="30"/>
      <c r="AA29" s="423"/>
      <c r="AB29" s="424"/>
      <c r="AC29" s="424"/>
      <c r="AD29" s="425"/>
      <c r="AE29" s="135"/>
      <c r="AF29" s="448" t="s">
        <v>2</v>
      </c>
      <c r="AG29" s="449"/>
      <c r="AH29" s="450"/>
      <c r="AI29" s="25"/>
      <c r="AJ29" s="411">
        <f>IF(AP29="No",IF(AF29="","",IF(INDEX(FrequencyTypesConversion,MATCH(AF29,FrequencyTypes,0))&gt;12,(AA29*INDEX(FrequencyTypesConversion,MATCH(AF29,FrequencyTypes,0))/12),AA29/INDEX(FrequencyTypesConversion,MATCH(AF29,FrequencyTypes,0)))),U29)</f>
        <v>0</v>
      </c>
      <c r="AK29" s="412"/>
      <c r="AL29" s="412"/>
      <c r="AM29" s="413"/>
      <c r="AN29" s="340"/>
      <c r="AO29" s="12"/>
      <c r="AP29" s="13" t="s">
        <v>38</v>
      </c>
      <c r="AQ29" s="304"/>
    </row>
    <row r="30" spans="1:43" s="300" customFormat="1" ht="6" customHeight="1" x14ac:dyDescent="0.2">
      <c r="A30" s="20"/>
      <c r="B30" s="452"/>
      <c r="C30" s="452"/>
      <c r="D30" s="452"/>
      <c r="E30" s="452"/>
      <c r="F30" s="452"/>
      <c r="G30" s="452"/>
      <c r="H30" s="452"/>
      <c r="I30" s="452"/>
      <c r="J30" s="239"/>
      <c r="K30" s="239"/>
      <c r="L30" s="426"/>
      <c r="M30" s="427"/>
      <c r="N30" s="427"/>
      <c r="O30" s="428"/>
      <c r="P30" s="138"/>
      <c r="Q30" s="32"/>
      <c r="R30" s="32"/>
      <c r="S30" s="32"/>
      <c r="T30" s="25"/>
      <c r="U30" s="414"/>
      <c r="V30" s="415"/>
      <c r="W30" s="415"/>
      <c r="X30" s="416"/>
      <c r="Y30" s="25"/>
      <c r="Z30" s="30"/>
      <c r="AA30" s="426"/>
      <c r="AB30" s="427"/>
      <c r="AC30" s="427"/>
      <c r="AD30" s="428"/>
      <c r="AE30" s="135"/>
      <c r="AF30" s="32"/>
      <c r="AG30" s="32"/>
      <c r="AH30" s="32"/>
      <c r="AI30" s="25"/>
      <c r="AJ30" s="414"/>
      <c r="AK30" s="415"/>
      <c r="AL30" s="415"/>
      <c r="AM30" s="416"/>
      <c r="AN30" s="340"/>
      <c r="AO30" s="8"/>
      <c r="AP30" s="12"/>
      <c r="AQ30" s="304"/>
    </row>
    <row r="31" spans="1:43" s="300" customFormat="1" ht="3.95" customHeight="1" x14ac:dyDescent="0.2">
      <c r="A31" s="20"/>
      <c r="B31" s="239"/>
      <c r="C31" s="239"/>
      <c r="D31" s="239"/>
      <c r="E31" s="239"/>
      <c r="F31" s="239"/>
      <c r="G31" s="239"/>
      <c r="H31" s="239"/>
      <c r="I31" s="239"/>
      <c r="J31" s="239"/>
      <c r="K31" s="239"/>
      <c r="L31" s="439"/>
      <c r="M31" s="439"/>
      <c r="N31" s="439"/>
      <c r="O31" s="439"/>
      <c r="P31" s="463"/>
      <c r="Q31" s="463"/>
      <c r="R31" s="463"/>
      <c r="S31" s="463"/>
      <c r="T31" s="463"/>
      <c r="U31" s="453"/>
      <c r="V31" s="453"/>
      <c r="W31" s="453"/>
      <c r="X31" s="453"/>
      <c r="Y31" s="25"/>
      <c r="Z31" s="30"/>
      <c r="AA31" s="439"/>
      <c r="AB31" s="439"/>
      <c r="AC31" s="439"/>
      <c r="AD31" s="439"/>
      <c r="AE31" s="461"/>
      <c r="AF31" s="461"/>
      <c r="AG31" s="461"/>
      <c r="AH31" s="461"/>
      <c r="AI31" s="461"/>
      <c r="AJ31" s="453"/>
      <c r="AK31" s="453"/>
      <c r="AL31" s="453"/>
      <c r="AM31" s="453"/>
      <c r="AN31" s="340"/>
      <c r="AO31" s="8"/>
      <c r="AP31" s="8"/>
      <c r="AQ31" s="304"/>
    </row>
    <row r="32" spans="1:43" s="300" customFormat="1" ht="10.15" customHeight="1" x14ac:dyDescent="0.2">
      <c r="A32" s="20"/>
      <c r="B32" s="452" t="s">
        <v>14</v>
      </c>
      <c r="C32" s="452"/>
      <c r="D32" s="452"/>
      <c r="E32" s="452"/>
      <c r="F32" s="452"/>
      <c r="G32" s="452"/>
      <c r="H32" s="452"/>
      <c r="I32" s="452"/>
      <c r="J32" s="239"/>
      <c r="K32" s="239"/>
      <c r="L32" s="423"/>
      <c r="M32" s="424"/>
      <c r="N32" s="424"/>
      <c r="O32" s="425"/>
      <c r="P32" s="138"/>
      <c r="Q32" s="448" t="s">
        <v>2</v>
      </c>
      <c r="R32" s="449"/>
      <c r="S32" s="450"/>
      <c r="T32" s="25"/>
      <c r="U32" s="411">
        <f>IF(Q32="","",IF(INDEX(FrequencyTypesConversion,MATCH(Q32,FrequencyTypes,0))&gt;12,(L32*INDEX(FrequencyTypesConversion,MATCH(Q32,FrequencyTypes,0))/12),L32/INDEX(FrequencyTypesConversion,MATCH(Q32,FrequencyTypes,0))))</f>
        <v>0</v>
      </c>
      <c r="V32" s="412"/>
      <c r="W32" s="412"/>
      <c r="X32" s="413"/>
      <c r="Y32" s="25"/>
      <c r="Z32" s="30"/>
      <c r="AA32" s="423"/>
      <c r="AB32" s="424"/>
      <c r="AC32" s="424"/>
      <c r="AD32" s="425"/>
      <c r="AE32" s="135"/>
      <c r="AF32" s="448" t="s">
        <v>2</v>
      </c>
      <c r="AG32" s="449"/>
      <c r="AH32" s="450"/>
      <c r="AI32" s="25"/>
      <c r="AJ32" s="411">
        <f>IF(AP32="No",IF(AF32="","",IF(INDEX(FrequencyTypesConversion,MATCH(AF32,FrequencyTypes,0))&gt;12,(AA32*INDEX(FrequencyTypesConversion,MATCH(AF32,FrequencyTypes,0))/12),AA32/INDEX(FrequencyTypesConversion,MATCH(AF32,FrequencyTypes,0)))),U32)</f>
        <v>0</v>
      </c>
      <c r="AK32" s="412"/>
      <c r="AL32" s="412"/>
      <c r="AM32" s="413"/>
      <c r="AN32" s="340"/>
      <c r="AO32" s="12"/>
      <c r="AP32" s="13" t="s">
        <v>38</v>
      </c>
      <c r="AQ32" s="304"/>
    </row>
    <row r="33" spans="1:43" s="300" customFormat="1" ht="6" customHeight="1" x14ac:dyDescent="0.2">
      <c r="A33" s="20"/>
      <c r="B33" s="452"/>
      <c r="C33" s="452"/>
      <c r="D33" s="452"/>
      <c r="E33" s="452"/>
      <c r="F33" s="452"/>
      <c r="G33" s="452"/>
      <c r="H33" s="452"/>
      <c r="I33" s="452"/>
      <c r="J33" s="239"/>
      <c r="K33" s="239"/>
      <c r="L33" s="426"/>
      <c r="M33" s="427"/>
      <c r="N33" s="427"/>
      <c r="O33" s="428"/>
      <c r="P33" s="138"/>
      <c r="Q33" s="32"/>
      <c r="R33" s="32"/>
      <c r="S33" s="32"/>
      <c r="T33" s="25"/>
      <c r="U33" s="414"/>
      <c r="V33" s="415"/>
      <c r="W33" s="415"/>
      <c r="X33" s="416"/>
      <c r="Y33" s="25"/>
      <c r="Z33" s="30"/>
      <c r="AA33" s="426"/>
      <c r="AB33" s="427"/>
      <c r="AC33" s="427"/>
      <c r="AD33" s="428"/>
      <c r="AE33" s="135"/>
      <c r="AF33" s="32"/>
      <c r="AG33" s="32"/>
      <c r="AH33" s="32"/>
      <c r="AI33" s="25"/>
      <c r="AJ33" s="414"/>
      <c r="AK33" s="415"/>
      <c r="AL33" s="415"/>
      <c r="AM33" s="416"/>
      <c r="AN33" s="340"/>
      <c r="AO33" s="8"/>
      <c r="AP33" s="12"/>
      <c r="AQ33" s="304"/>
    </row>
    <row r="34" spans="1:43" s="300" customFormat="1" ht="3.95" customHeight="1" x14ac:dyDescent="0.2">
      <c r="A34" s="20"/>
      <c r="B34" s="239"/>
      <c r="C34" s="239"/>
      <c r="D34" s="239"/>
      <c r="E34" s="239"/>
      <c r="F34" s="239"/>
      <c r="G34" s="239"/>
      <c r="H34" s="239"/>
      <c r="I34" s="239"/>
      <c r="J34" s="239"/>
      <c r="K34" s="239"/>
      <c r="L34" s="439"/>
      <c r="M34" s="439"/>
      <c r="N34" s="439"/>
      <c r="O34" s="439"/>
      <c r="P34" s="463"/>
      <c r="Q34" s="463"/>
      <c r="R34" s="463"/>
      <c r="S34" s="463"/>
      <c r="T34" s="463"/>
      <c r="U34" s="453"/>
      <c r="V34" s="453"/>
      <c r="W34" s="453"/>
      <c r="X34" s="453"/>
      <c r="Y34" s="25"/>
      <c r="Z34" s="30"/>
      <c r="AA34" s="439"/>
      <c r="AB34" s="439"/>
      <c r="AC34" s="439"/>
      <c r="AD34" s="439"/>
      <c r="AE34" s="461"/>
      <c r="AF34" s="461"/>
      <c r="AG34" s="461"/>
      <c r="AH34" s="461"/>
      <c r="AI34" s="461"/>
      <c r="AJ34" s="453"/>
      <c r="AK34" s="453"/>
      <c r="AL34" s="453"/>
      <c r="AM34" s="453"/>
      <c r="AN34" s="340"/>
      <c r="AO34" s="8"/>
      <c r="AP34" s="8"/>
      <c r="AQ34" s="304"/>
    </row>
    <row r="35" spans="1:43" s="300" customFormat="1" ht="10.15" customHeight="1" x14ac:dyDescent="0.2">
      <c r="A35" s="20"/>
      <c r="B35" s="452" t="s">
        <v>15</v>
      </c>
      <c r="C35" s="452"/>
      <c r="D35" s="452"/>
      <c r="E35" s="452"/>
      <c r="F35" s="452"/>
      <c r="G35" s="452"/>
      <c r="H35" s="452"/>
      <c r="I35" s="452"/>
      <c r="J35" s="239"/>
      <c r="K35" s="239"/>
      <c r="L35" s="423"/>
      <c r="M35" s="424"/>
      <c r="N35" s="424"/>
      <c r="O35" s="425"/>
      <c r="P35" s="138"/>
      <c r="Q35" s="448" t="s">
        <v>2</v>
      </c>
      <c r="R35" s="449"/>
      <c r="S35" s="450"/>
      <c r="T35" s="25"/>
      <c r="U35" s="411">
        <f>IF(Q35="","",IF(INDEX(FrequencyTypesConversion,MATCH(Q35,FrequencyTypes,0))&gt;12,(L35*INDEX(FrequencyTypesConversion,MATCH(Q35,FrequencyTypes,0))/12),L35/INDEX(FrequencyTypesConversion,MATCH(Q35,FrequencyTypes,0))))</f>
        <v>0</v>
      </c>
      <c r="V35" s="412"/>
      <c r="W35" s="412"/>
      <c r="X35" s="413"/>
      <c r="Y35" s="25"/>
      <c r="Z35" s="30"/>
      <c r="AA35" s="423"/>
      <c r="AB35" s="424"/>
      <c r="AC35" s="424"/>
      <c r="AD35" s="425"/>
      <c r="AE35" s="135"/>
      <c r="AF35" s="448" t="s">
        <v>2</v>
      </c>
      <c r="AG35" s="449"/>
      <c r="AH35" s="450"/>
      <c r="AI35" s="25"/>
      <c r="AJ35" s="411">
        <f>IF(AP35="No",IF(AF35="","",IF(INDEX(FrequencyTypesConversion,MATCH(AF35,FrequencyTypes,0))&gt;12,(AA35*INDEX(FrequencyTypesConversion,MATCH(AF35,FrequencyTypes,0))/12),AA35/INDEX(FrequencyTypesConversion,MATCH(AF35,FrequencyTypes,0)))),U35)</f>
        <v>0</v>
      </c>
      <c r="AK35" s="412"/>
      <c r="AL35" s="412"/>
      <c r="AM35" s="413"/>
      <c r="AN35" s="340"/>
      <c r="AO35" s="12"/>
      <c r="AP35" s="13" t="s">
        <v>38</v>
      </c>
      <c r="AQ35" s="304"/>
    </row>
    <row r="36" spans="1:43" s="300" customFormat="1" ht="6" customHeight="1" x14ac:dyDescent="0.2">
      <c r="A36" s="20"/>
      <c r="B36" s="452"/>
      <c r="C36" s="452"/>
      <c r="D36" s="452"/>
      <c r="E36" s="452"/>
      <c r="F36" s="452"/>
      <c r="G36" s="452"/>
      <c r="H36" s="452"/>
      <c r="I36" s="452"/>
      <c r="J36" s="239"/>
      <c r="K36" s="239"/>
      <c r="L36" s="426"/>
      <c r="M36" s="427"/>
      <c r="N36" s="427"/>
      <c r="O36" s="428"/>
      <c r="P36" s="138"/>
      <c r="Q36" s="32"/>
      <c r="R36" s="32"/>
      <c r="S36" s="32"/>
      <c r="T36" s="25"/>
      <c r="U36" s="414"/>
      <c r="V36" s="415"/>
      <c r="W36" s="415"/>
      <c r="X36" s="416"/>
      <c r="Y36" s="25"/>
      <c r="Z36" s="30"/>
      <c r="AA36" s="426"/>
      <c r="AB36" s="427"/>
      <c r="AC36" s="427"/>
      <c r="AD36" s="428"/>
      <c r="AE36" s="135"/>
      <c r="AF36" s="32"/>
      <c r="AG36" s="32"/>
      <c r="AH36" s="32"/>
      <c r="AI36" s="25"/>
      <c r="AJ36" s="414"/>
      <c r="AK36" s="415"/>
      <c r="AL36" s="415"/>
      <c r="AM36" s="416"/>
      <c r="AN36" s="340"/>
      <c r="AO36" s="8"/>
      <c r="AP36" s="12"/>
      <c r="AQ36" s="304"/>
    </row>
    <row r="37" spans="1:43" s="300" customFormat="1" ht="3.95" customHeight="1" x14ac:dyDescent="0.2">
      <c r="A37" s="20"/>
      <c r="B37" s="239"/>
      <c r="C37" s="239"/>
      <c r="D37" s="239"/>
      <c r="E37" s="239"/>
      <c r="F37" s="239"/>
      <c r="G37" s="239"/>
      <c r="H37" s="239"/>
      <c r="I37" s="239"/>
      <c r="J37" s="239"/>
      <c r="K37" s="239"/>
      <c r="L37" s="439"/>
      <c r="M37" s="439"/>
      <c r="N37" s="439"/>
      <c r="O37" s="439"/>
      <c r="P37" s="463"/>
      <c r="Q37" s="463"/>
      <c r="R37" s="463"/>
      <c r="S37" s="463"/>
      <c r="T37" s="463"/>
      <c r="U37" s="453"/>
      <c r="V37" s="453"/>
      <c r="W37" s="453"/>
      <c r="X37" s="453"/>
      <c r="Y37" s="25"/>
      <c r="Z37" s="30"/>
      <c r="AA37" s="439"/>
      <c r="AB37" s="439"/>
      <c r="AC37" s="439"/>
      <c r="AD37" s="439"/>
      <c r="AE37" s="461"/>
      <c r="AF37" s="461"/>
      <c r="AG37" s="461"/>
      <c r="AH37" s="461"/>
      <c r="AI37" s="461"/>
      <c r="AJ37" s="453"/>
      <c r="AK37" s="453"/>
      <c r="AL37" s="453"/>
      <c r="AM37" s="453"/>
      <c r="AN37" s="340"/>
      <c r="AO37" s="8"/>
      <c r="AP37" s="8"/>
      <c r="AQ37" s="304"/>
    </row>
    <row r="38" spans="1:43" s="300" customFormat="1" ht="10.15" customHeight="1" x14ac:dyDescent="0.2">
      <c r="A38" s="20"/>
      <c r="B38" s="452" t="s">
        <v>16</v>
      </c>
      <c r="C38" s="452"/>
      <c r="D38" s="452"/>
      <c r="E38" s="452"/>
      <c r="F38" s="452"/>
      <c r="G38" s="452"/>
      <c r="H38" s="452"/>
      <c r="I38" s="452"/>
      <c r="J38" s="452"/>
      <c r="K38" s="239"/>
      <c r="L38" s="423"/>
      <c r="M38" s="424"/>
      <c r="N38" s="424"/>
      <c r="O38" s="425"/>
      <c r="P38" s="138"/>
      <c r="Q38" s="448" t="s">
        <v>2</v>
      </c>
      <c r="R38" s="449"/>
      <c r="S38" s="450"/>
      <c r="T38" s="25"/>
      <c r="U38" s="411">
        <f>IF(Q38="","",IF(INDEX(FrequencyTypesConversion,MATCH(Q38,FrequencyTypes,0))&gt;12,(L38*INDEX(FrequencyTypesConversion,MATCH(Q38,FrequencyTypes,0))/12),L38/INDEX(FrequencyTypesConversion,MATCH(Q38,FrequencyTypes,0))))</f>
        <v>0</v>
      </c>
      <c r="V38" s="412"/>
      <c r="W38" s="412"/>
      <c r="X38" s="413"/>
      <c r="Y38" s="25"/>
      <c r="Z38" s="30"/>
      <c r="AA38" s="423"/>
      <c r="AB38" s="424"/>
      <c r="AC38" s="424"/>
      <c r="AD38" s="425"/>
      <c r="AE38" s="135"/>
      <c r="AF38" s="448" t="s">
        <v>2</v>
      </c>
      <c r="AG38" s="449"/>
      <c r="AH38" s="450"/>
      <c r="AI38" s="25"/>
      <c r="AJ38" s="411">
        <f>IF(AP38="No",IF(AF38="","",IF(INDEX(FrequencyTypesConversion,MATCH(AF38,FrequencyTypes,0))&gt;12,(AA38*INDEX(FrequencyTypesConversion,MATCH(AF38,FrequencyTypes,0))/12),AA38/INDEX(FrequencyTypesConversion,MATCH(AF38,FrequencyTypes,0)))),U38)</f>
        <v>0</v>
      </c>
      <c r="AK38" s="412"/>
      <c r="AL38" s="412"/>
      <c r="AM38" s="413"/>
      <c r="AN38" s="340"/>
      <c r="AO38" s="12"/>
      <c r="AP38" s="13" t="s">
        <v>38</v>
      </c>
      <c r="AQ38" s="304"/>
    </row>
    <row r="39" spans="1:43" s="300" customFormat="1" ht="6" customHeight="1" x14ac:dyDescent="0.2">
      <c r="A39" s="20"/>
      <c r="B39" s="452"/>
      <c r="C39" s="452"/>
      <c r="D39" s="452"/>
      <c r="E39" s="452"/>
      <c r="F39" s="452"/>
      <c r="G39" s="452"/>
      <c r="H39" s="452"/>
      <c r="I39" s="452"/>
      <c r="J39" s="452"/>
      <c r="K39" s="239"/>
      <c r="L39" s="426"/>
      <c r="M39" s="427"/>
      <c r="N39" s="427"/>
      <c r="O39" s="428"/>
      <c r="P39" s="138"/>
      <c r="Q39" s="32"/>
      <c r="R39" s="32"/>
      <c r="S39" s="32"/>
      <c r="T39" s="25"/>
      <c r="U39" s="414"/>
      <c r="V39" s="415"/>
      <c r="W39" s="415"/>
      <c r="X39" s="416"/>
      <c r="Y39" s="25"/>
      <c r="Z39" s="30"/>
      <c r="AA39" s="426"/>
      <c r="AB39" s="427"/>
      <c r="AC39" s="427"/>
      <c r="AD39" s="428"/>
      <c r="AE39" s="135"/>
      <c r="AF39" s="32"/>
      <c r="AG39" s="32"/>
      <c r="AH39" s="32"/>
      <c r="AI39" s="25"/>
      <c r="AJ39" s="414"/>
      <c r="AK39" s="415"/>
      <c r="AL39" s="415"/>
      <c r="AM39" s="416"/>
      <c r="AN39" s="340"/>
      <c r="AO39" s="8"/>
      <c r="AP39" s="12"/>
      <c r="AQ39" s="304"/>
    </row>
    <row r="40" spans="1:43" s="300" customFormat="1" ht="3.95" customHeight="1" x14ac:dyDescent="0.2">
      <c r="A40" s="20"/>
      <c r="B40" s="239"/>
      <c r="C40" s="239"/>
      <c r="D40" s="239"/>
      <c r="E40" s="239"/>
      <c r="F40" s="239"/>
      <c r="G40" s="239"/>
      <c r="H40" s="239"/>
      <c r="I40" s="239"/>
      <c r="J40" s="239"/>
      <c r="K40" s="239"/>
      <c r="L40" s="439"/>
      <c r="M40" s="439"/>
      <c r="N40" s="439"/>
      <c r="O40" s="439"/>
      <c r="P40" s="463"/>
      <c r="Q40" s="463"/>
      <c r="R40" s="463"/>
      <c r="S40" s="463"/>
      <c r="T40" s="463"/>
      <c r="U40" s="453"/>
      <c r="V40" s="453"/>
      <c r="W40" s="453"/>
      <c r="X40" s="453"/>
      <c r="Y40" s="25"/>
      <c r="Z40" s="30"/>
      <c r="AA40" s="439"/>
      <c r="AB40" s="439"/>
      <c r="AC40" s="439"/>
      <c r="AD40" s="439"/>
      <c r="AE40" s="461"/>
      <c r="AF40" s="461"/>
      <c r="AG40" s="461"/>
      <c r="AH40" s="461"/>
      <c r="AI40" s="461"/>
      <c r="AJ40" s="453"/>
      <c r="AK40" s="453"/>
      <c r="AL40" s="453"/>
      <c r="AM40" s="453"/>
      <c r="AN40" s="340"/>
      <c r="AO40" s="8"/>
      <c r="AP40" s="8"/>
      <c r="AQ40" s="304"/>
    </row>
    <row r="41" spans="1:43" s="300" customFormat="1" ht="10.15" customHeight="1" x14ac:dyDescent="0.2">
      <c r="A41" s="20"/>
      <c r="B41" s="452" t="s">
        <v>17</v>
      </c>
      <c r="C41" s="452"/>
      <c r="D41" s="452"/>
      <c r="E41" s="452"/>
      <c r="F41" s="452"/>
      <c r="G41" s="452"/>
      <c r="H41" s="452"/>
      <c r="I41" s="452"/>
      <c r="J41" s="239"/>
      <c r="K41" s="239"/>
      <c r="L41" s="423"/>
      <c r="M41" s="424"/>
      <c r="N41" s="424"/>
      <c r="O41" s="425"/>
      <c r="P41" s="138"/>
      <c r="Q41" s="448" t="s">
        <v>2</v>
      </c>
      <c r="R41" s="449"/>
      <c r="S41" s="450"/>
      <c r="T41" s="25"/>
      <c r="U41" s="411">
        <f>IF(Q41="","",IF(INDEX(FrequencyTypesConversion,MATCH(Q41,FrequencyTypes,0))&gt;12,(L41*INDEX(FrequencyTypesConversion,MATCH(Q41,FrequencyTypes,0))/12),L41/INDEX(FrequencyTypesConversion,MATCH(Q41,FrequencyTypes,0))))</f>
        <v>0</v>
      </c>
      <c r="V41" s="412"/>
      <c r="W41" s="412"/>
      <c r="X41" s="413"/>
      <c r="Y41" s="25"/>
      <c r="Z41" s="30"/>
      <c r="AA41" s="423"/>
      <c r="AB41" s="424"/>
      <c r="AC41" s="424"/>
      <c r="AD41" s="425"/>
      <c r="AE41" s="135"/>
      <c r="AF41" s="448" t="s">
        <v>2</v>
      </c>
      <c r="AG41" s="449"/>
      <c r="AH41" s="450"/>
      <c r="AI41" s="25"/>
      <c r="AJ41" s="411">
        <f>IF(AP41="No",IF(AF41="","",IF(INDEX(FrequencyTypesConversion,MATCH(AF41,FrequencyTypes,0))&gt;12,(AA41*INDEX(FrequencyTypesConversion,MATCH(AF41,FrequencyTypes,0))/12),AA41/INDEX(FrequencyTypesConversion,MATCH(AF41,FrequencyTypes,0)))),U41)</f>
        <v>0</v>
      </c>
      <c r="AK41" s="412"/>
      <c r="AL41" s="412"/>
      <c r="AM41" s="413"/>
      <c r="AN41" s="340"/>
      <c r="AO41" s="12"/>
      <c r="AP41" s="13" t="s">
        <v>38</v>
      </c>
      <c r="AQ41" s="304"/>
    </row>
    <row r="42" spans="1:43" s="300" customFormat="1" ht="6" customHeight="1" x14ac:dyDescent="0.2">
      <c r="A42" s="20"/>
      <c r="B42" s="452"/>
      <c r="C42" s="452"/>
      <c r="D42" s="452"/>
      <c r="E42" s="452"/>
      <c r="F42" s="452"/>
      <c r="G42" s="452"/>
      <c r="H42" s="452"/>
      <c r="I42" s="452"/>
      <c r="J42" s="239"/>
      <c r="K42" s="239"/>
      <c r="L42" s="426"/>
      <c r="M42" s="427"/>
      <c r="N42" s="427"/>
      <c r="O42" s="428"/>
      <c r="P42" s="138"/>
      <c r="Q42" s="32"/>
      <c r="R42" s="32"/>
      <c r="S42" s="32"/>
      <c r="T42" s="25"/>
      <c r="U42" s="414"/>
      <c r="V42" s="415"/>
      <c r="W42" s="415"/>
      <c r="X42" s="416"/>
      <c r="Y42" s="25"/>
      <c r="Z42" s="30"/>
      <c r="AA42" s="426"/>
      <c r="AB42" s="427"/>
      <c r="AC42" s="427"/>
      <c r="AD42" s="428"/>
      <c r="AE42" s="135"/>
      <c r="AF42" s="32"/>
      <c r="AG42" s="32"/>
      <c r="AH42" s="32"/>
      <c r="AI42" s="25"/>
      <c r="AJ42" s="414"/>
      <c r="AK42" s="415"/>
      <c r="AL42" s="415"/>
      <c r="AM42" s="416"/>
      <c r="AN42" s="340"/>
      <c r="AO42" s="8"/>
      <c r="AP42" s="12"/>
      <c r="AQ42" s="304"/>
    </row>
    <row r="43" spans="1:43" s="300" customFormat="1" ht="3.95" customHeight="1" x14ac:dyDescent="0.2">
      <c r="A43" s="20"/>
      <c r="B43" s="239"/>
      <c r="C43" s="239"/>
      <c r="D43" s="239"/>
      <c r="E43" s="239"/>
      <c r="F43" s="239"/>
      <c r="G43" s="239"/>
      <c r="H43" s="239"/>
      <c r="I43" s="239"/>
      <c r="J43" s="239"/>
      <c r="K43" s="239"/>
      <c r="L43" s="439"/>
      <c r="M43" s="439"/>
      <c r="N43" s="439"/>
      <c r="O43" s="439"/>
      <c r="P43" s="463"/>
      <c r="Q43" s="463"/>
      <c r="R43" s="463"/>
      <c r="S43" s="463"/>
      <c r="T43" s="463"/>
      <c r="U43" s="453"/>
      <c r="V43" s="453"/>
      <c r="W43" s="453"/>
      <c r="X43" s="453"/>
      <c r="Y43" s="25"/>
      <c r="Z43" s="30"/>
      <c r="AA43" s="439"/>
      <c r="AB43" s="439"/>
      <c r="AC43" s="439"/>
      <c r="AD43" s="439"/>
      <c r="AE43" s="461"/>
      <c r="AF43" s="461"/>
      <c r="AG43" s="461"/>
      <c r="AH43" s="461"/>
      <c r="AI43" s="461"/>
      <c r="AJ43" s="453"/>
      <c r="AK43" s="453"/>
      <c r="AL43" s="453"/>
      <c r="AM43" s="453"/>
      <c r="AN43" s="340"/>
      <c r="AO43" s="8"/>
      <c r="AP43" s="8"/>
      <c r="AQ43" s="304"/>
    </row>
    <row r="44" spans="1:43" s="300" customFormat="1" ht="10.15" customHeight="1" x14ac:dyDescent="0.2">
      <c r="A44" s="20"/>
      <c r="B44" s="452" t="s">
        <v>18</v>
      </c>
      <c r="C44" s="452"/>
      <c r="D44" s="454"/>
      <c r="E44" s="417"/>
      <c r="F44" s="418"/>
      <c r="G44" s="418"/>
      <c r="H44" s="418"/>
      <c r="I44" s="418"/>
      <c r="J44" s="419"/>
      <c r="K44" s="138"/>
      <c r="L44" s="423"/>
      <c r="M44" s="424"/>
      <c r="N44" s="424"/>
      <c r="O44" s="425"/>
      <c r="P44" s="138"/>
      <c r="Q44" s="448" t="s">
        <v>2</v>
      </c>
      <c r="R44" s="449"/>
      <c r="S44" s="450"/>
      <c r="T44" s="25"/>
      <c r="U44" s="411">
        <f>IF(Q44="","",IF(INDEX(FrequencyTypesConversion,MATCH(Q44,FrequencyTypes,0))&gt;12,(L44*INDEX(FrequencyTypesConversion,MATCH(Q44,FrequencyTypes,0))/12),L44/INDEX(FrequencyTypesConversion,MATCH(Q44,FrequencyTypes,0))))</f>
        <v>0</v>
      </c>
      <c r="V44" s="412"/>
      <c r="W44" s="412"/>
      <c r="X44" s="413"/>
      <c r="Y44" s="25"/>
      <c r="Z44" s="30"/>
      <c r="AA44" s="423"/>
      <c r="AB44" s="424"/>
      <c r="AC44" s="424"/>
      <c r="AD44" s="425"/>
      <c r="AE44" s="135"/>
      <c r="AF44" s="448" t="s">
        <v>2</v>
      </c>
      <c r="AG44" s="449"/>
      <c r="AH44" s="450"/>
      <c r="AI44" s="25"/>
      <c r="AJ44" s="411">
        <f>IF(AP44="No",IF(AF44="","",IF(INDEX(FrequencyTypesConversion,MATCH(AF44,FrequencyTypes,0))&gt;12,(AA44*INDEX(FrequencyTypesConversion,MATCH(AF44,FrequencyTypes,0))/12),AA44/INDEX(FrequencyTypesConversion,MATCH(AF44,FrequencyTypes,0)))),U44)</f>
        <v>0</v>
      </c>
      <c r="AK44" s="412"/>
      <c r="AL44" s="412"/>
      <c r="AM44" s="413"/>
      <c r="AN44" s="340"/>
      <c r="AO44" s="12"/>
      <c r="AP44" s="16" t="s">
        <v>38</v>
      </c>
      <c r="AQ44" s="304"/>
    </row>
    <row r="45" spans="1:43" s="298" customFormat="1" ht="6" customHeight="1" x14ac:dyDescent="0.2">
      <c r="A45" s="18"/>
      <c r="B45" s="452"/>
      <c r="C45" s="452"/>
      <c r="D45" s="454"/>
      <c r="E45" s="420"/>
      <c r="F45" s="421"/>
      <c r="G45" s="421"/>
      <c r="H45" s="421"/>
      <c r="I45" s="421"/>
      <c r="J45" s="422"/>
      <c r="K45" s="21"/>
      <c r="L45" s="426"/>
      <c r="M45" s="427"/>
      <c r="N45" s="427"/>
      <c r="O45" s="428"/>
      <c r="P45" s="138"/>
      <c r="Q45" s="31"/>
      <c r="R45" s="31"/>
      <c r="S45" s="31"/>
      <c r="T45" s="21"/>
      <c r="U45" s="414"/>
      <c r="V45" s="415"/>
      <c r="W45" s="415"/>
      <c r="X45" s="416"/>
      <c r="Y45" s="23"/>
      <c r="Z45" s="28"/>
      <c r="AA45" s="426"/>
      <c r="AB45" s="427"/>
      <c r="AC45" s="427"/>
      <c r="AD45" s="428"/>
      <c r="AE45" s="135"/>
      <c r="AF45" s="32"/>
      <c r="AG45" s="32"/>
      <c r="AH45" s="32"/>
      <c r="AI45" s="25"/>
      <c r="AJ45" s="414"/>
      <c r="AK45" s="415"/>
      <c r="AL45" s="415"/>
      <c r="AM45" s="416"/>
      <c r="AN45" s="340"/>
      <c r="AO45" s="8"/>
      <c r="AP45" s="12"/>
      <c r="AQ45" s="305"/>
    </row>
    <row r="46" spans="1:43" s="298" customFormat="1" ht="3.95" customHeight="1" x14ac:dyDescent="0.2">
      <c r="A46" s="18"/>
      <c r="B46" s="21"/>
      <c r="C46" s="477"/>
      <c r="D46" s="477"/>
      <c r="E46" s="477"/>
      <c r="F46" s="477"/>
      <c r="G46" s="477"/>
      <c r="H46" s="477"/>
      <c r="I46" s="477"/>
      <c r="J46" s="477"/>
      <c r="K46" s="21"/>
      <c r="L46" s="21"/>
      <c r="M46" s="21"/>
      <c r="N46" s="21"/>
      <c r="O46" s="21"/>
      <c r="P46" s="21"/>
      <c r="Q46" s="33"/>
      <c r="R46" s="33"/>
      <c r="S46" s="33"/>
      <c r="T46" s="21"/>
      <c r="U46" s="438"/>
      <c r="V46" s="438"/>
      <c r="W46" s="438"/>
      <c r="X46" s="438"/>
      <c r="Y46" s="23"/>
      <c r="Z46" s="28"/>
      <c r="AA46" s="23"/>
      <c r="AB46" s="23"/>
      <c r="AC46" s="23"/>
      <c r="AD46" s="23"/>
      <c r="AE46" s="23"/>
      <c r="AF46" s="32"/>
      <c r="AG46" s="32"/>
      <c r="AH46" s="32"/>
      <c r="AI46" s="23"/>
      <c r="AJ46" s="438"/>
      <c r="AK46" s="438"/>
      <c r="AL46" s="438"/>
      <c r="AM46" s="438"/>
      <c r="AN46" s="340"/>
      <c r="AO46" s="14"/>
      <c r="AP46" s="14"/>
      <c r="AQ46" s="305"/>
    </row>
    <row r="47" spans="1:43" s="298" customFormat="1" ht="10.15" customHeight="1" x14ac:dyDescent="0.2">
      <c r="A47" s="18"/>
      <c r="B47" s="21"/>
      <c r="C47" s="21"/>
      <c r="D47" s="21"/>
      <c r="E47" s="21"/>
      <c r="F47" s="21"/>
      <c r="G47" s="21"/>
      <c r="H47" s="21"/>
      <c r="I47" s="21"/>
      <c r="J47" s="21"/>
      <c r="K47" s="21"/>
      <c r="L47" s="436" t="s">
        <v>41</v>
      </c>
      <c r="M47" s="436"/>
      <c r="N47" s="436"/>
      <c r="O47" s="436"/>
      <c r="P47" s="436"/>
      <c r="Q47" s="436"/>
      <c r="R47" s="436"/>
      <c r="S47" s="436"/>
      <c r="T47" s="437"/>
      <c r="U47" s="442">
        <f>SUM(U14:X45)</f>
        <v>0</v>
      </c>
      <c r="V47" s="443"/>
      <c r="W47" s="443"/>
      <c r="X47" s="444"/>
      <c r="Y47" s="23"/>
      <c r="Z47" s="28"/>
      <c r="AA47" s="437" t="s">
        <v>40</v>
      </c>
      <c r="AB47" s="437"/>
      <c r="AC47" s="437"/>
      <c r="AD47" s="437"/>
      <c r="AE47" s="437"/>
      <c r="AF47" s="437"/>
      <c r="AG47" s="437"/>
      <c r="AH47" s="437"/>
      <c r="AI47" s="437"/>
      <c r="AJ47" s="442">
        <f>SUM(AJ14:AM45)</f>
        <v>0</v>
      </c>
      <c r="AK47" s="443"/>
      <c r="AL47" s="443"/>
      <c r="AM47" s="444"/>
      <c r="AN47" s="340"/>
      <c r="AO47" s="14"/>
      <c r="AP47" s="14"/>
      <c r="AQ47" s="305"/>
    </row>
    <row r="48" spans="1:43" s="298" customFormat="1" ht="10.15" customHeight="1" x14ac:dyDescent="0.2">
      <c r="A48" s="18"/>
      <c r="B48" s="21"/>
      <c r="C48" s="21"/>
      <c r="D48" s="21"/>
      <c r="E48" s="21"/>
      <c r="F48" s="21"/>
      <c r="G48" s="21"/>
      <c r="H48" s="21"/>
      <c r="I48" s="21"/>
      <c r="J48" s="21"/>
      <c r="K48" s="21"/>
      <c r="L48" s="436"/>
      <c r="M48" s="436"/>
      <c r="N48" s="436"/>
      <c r="O48" s="436"/>
      <c r="P48" s="436"/>
      <c r="Q48" s="436"/>
      <c r="R48" s="436"/>
      <c r="S48" s="436"/>
      <c r="T48" s="437"/>
      <c r="U48" s="445"/>
      <c r="V48" s="446"/>
      <c r="W48" s="446"/>
      <c r="X48" s="447"/>
      <c r="Y48" s="23"/>
      <c r="Z48" s="28"/>
      <c r="AA48" s="437"/>
      <c r="AB48" s="437"/>
      <c r="AC48" s="437"/>
      <c r="AD48" s="437"/>
      <c r="AE48" s="437"/>
      <c r="AF48" s="437"/>
      <c r="AG48" s="437"/>
      <c r="AH48" s="437"/>
      <c r="AI48" s="437"/>
      <c r="AJ48" s="445"/>
      <c r="AK48" s="446"/>
      <c r="AL48" s="446"/>
      <c r="AM48" s="447"/>
      <c r="AN48" s="340"/>
      <c r="AO48" s="14"/>
      <c r="AP48" s="14"/>
    </row>
    <row r="49" spans="1:42" s="298" customFormat="1" ht="3.95" customHeight="1" x14ac:dyDescent="0.2">
      <c r="A49" s="18"/>
      <c r="B49" s="21"/>
      <c r="C49" s="21"/>
      <c r="D49" s="21"/>
      <c r="E49" s="21"/>
      <c r="F49" s="21"/>
      <c r="G49" s="21"/>
      <c r="H49" s="21"/>
      <c r="I49" s="21"/>
      <c r="J49" s="21"/>
      <c r="K49" s="21"/>
      <c r="L49" s="136"/>
      <c r="M49" s="136"/>
      <c r="N49" s="136"/>
      <c r="O49" s="136"/>
      <c r="P49" s="136"/>
      <c r="Q49" s="136"/>
      <c r="R49" s="136"/>
      <c r="S49" s="136"/>
      <c r="T49" s="137"/>
      <c r="U49" s="183"/>
      <c r="V49" s="183"/>
      <c r="W49" s="183"/>
      <c r="X49" s="183"/>
      <c r="Y49" s="23"/>
      <c r="Z49" s="184"/>
      <c r="AA49" s="137"/>
      <c r="AB49" s="137"/>
      <c r="AC49" s="137"/>
      <c r="AD49" s="137"/>
      <c r="AE49" s="137"/>
      <c r="AF49" s="137"/>
      <c r="AG49" s="137"/>
      <c r="AH49" s="137"/>
      <c r="AI49" s="137"/>
      <c r="AJ49" s="183"/>
      <c r="AK49" s="183"/>
      <c r="AL49" s="183"/>
      <c r="AM49" s="183"/>
      <c r="AN49" s="340"/>
      <c r="AO49" s="14"/>
      <c r="AP49" s="14"/>
    </row>
    <row r="50" spans="1:42" s="298" customFormat="1" ht="13.9" customHeight="1" x14ac:dyDescent="0.2">
      <c r="A50" s="18"/>
      <c r="B50" s="19" t="s">
        <v>45</v>
      </c>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7"/>
      <c r="AP50" s="7"/>
    </row>
    <row r="51" spans="1:42" s="298" customFormat="1" x14ac:dyDescent="0.2">
      <c r="A51" s="18"/>
      <c r="B51" s="21"/>
      <c r="C51" s="21"/>
      <c r="D51" s="21"/>
      <c r="E51" s="21"/>
      <c r="F51" s="21"/>
      <c r="G51" s="21"/>
      <c r="H51" s="21"/>
      <c r="I51" s="21"/>
      <c r="J51" s="21"/>
      <c r="K51" s="21"/>
      <c r="L51" s="462" t="s">
        <v>135</v>
      </c>
      <c r="M51" s="462"/>
      <c r="N51" s="462"/>
      <c r="O51" s="462"/>
      <c r="P51" s="462"/>
      <c r="Q51" s="462"/>
      <c r="R51" s="462"/>
      <c r="S51" s="462"/>
      <c r="T51" s="462"/>
      <c r="U51" s="462"/>
      <c r="V51" s="462"/>
      <c r="W51" s="462"/>
      <c r="X51" s="462"/>
      <c r="Y51" s="21"/>
      <c r="Z51" s="21"/>
      <c r="AA51" s="483" t="s">
        <v>128</v>
      </c>
      <c r="AB51" s="483"/>
      <c r="AC51" s="483"/>
      <c r="AD51" s="483"/>
      <c r="AE51" s="483"/>
      <c r="AF51" s="483"/>
      <c r="AG51" s="483"/>
      <c r="AH51" s="483"/>
      <c r="AI51" s="483"/>
      <c r="AJ51" s="483"/>
      <c r="AK51" s="483"/>
      <c r="AL51" s="483"/>
      <c r="AM51" s="483"/>
      <c r="AN51" s="338"/>
      <c r="AO51" s="7"/>
      <c r="AP51" s="7"/>
    </row>
    <row r="52" spans="1:42" s="303" customFormat="1" ht="9.9499999999999993" customHeight="1" x14ac:dyDescent="0.2">
      <c r="A52" s="159"/>
      <c r="B52" s="159"/>
      <c r="C52" s="464" t="s">
        <v>174</v>
      </c>
      <c r="D52" s="464"/>
      <c r="E52" s="464"/>
      <c r="F52" s="464"/>
      <c r="G52" s="464"/>
      <c r="H52" s="464"/>
      <c r="I52" s="464"/>
      <c r="J52" s="464"/>
      <c r="K52" s="159"/>
      <c r="L52" s="464" t="s">
        <v>21</v>
      </c>
      <c r="M52" s="464"/>
      <c r="N52" s="464"/>
      <c r="O52" s="464"/>
      <c r="P52" s="159"/>
      <c r="Q52" s="467" t="s">
        <v>23</v>
      </c>
      <c r="R52" s="467"/>
      <c r="S52" s="467"/>
      <c r="T52" s="159"/>
      <c r="U52" s="467" t="s">
        <v>79</v>
      </c>
      <c r="V52" s="467"/>
      <c r="W52" s="467"/>
      <c r="X52" s="467"/>
      <c r="Y52" s="163"/>
      <c r="Z52" s="159"/>
      <c r="AA52" s="500" t="s">
        <v>21</v>
      </c>
      <c r="AB52" s="500"/>
      <c r="AC52" s="500"/>
      <c r="AD52" s="500"/>
      <c r="AE52" s="164"/>
      <c r="AF52" s="499" t="s">
        <v>23</v>
      </c>
      <c r="AG52" s="499"/>
      <c r="AH52" s="499"/>
      <c r="AI52" s="159"/>
      <c r="AJ52" s="499" t="s">
        <v>79</v>
      </c>
      <c r="AK52" s="499"/>
      <c r="AL52" s="499"/>
      <c r="AM52" s="499"/>
      <c r="AN52" s="338"/>
      <c r="AO52" s="337" t="s">
        <v>37</v>
      </c>
      <c r="AP52" s="337"/>
    </row>
    <row r="53" spans="1:42" s="298" customFormat="1" ht="3.95" customHeight="1" x14ac:dyDescent="0.2">
      <c r="A53" s="18"/>
      <c r="B53" s="21"/>
      <c r="C53" s="21"/>
      <c r="D53" s="21"/>
      <c r="E53" s="21"/>
      <c r="F53" s="21"/>
      <c r="G53" s="21"/>
      <c r="H53" s="21"/>
      <c r="I53" s="21"/>
      <c r="J53" s="21"/>
      <c r="K53" s="21"/>
      <c r="L53" s="26"/>
      <c r="M53" s="26"/>
      <c r="N53" s="26"/>
      <c r="O53" s="26"/>
      <c r="P53" s="34"/>
      <c r="Q53" s="34"/>
      <c r="R53" s="34"/>
      <c r="S53" s="34"/>
      <c r="T53" s="34"/>
      <c r="U53" s="23"/>
      <c r="V53" s="21"/>
      <c r="W53" s="206"/>
      <c r="X53" s="21"/>
      <c r="Y53" s="207"/>
      <c r="Z53" s="21"/>
      <c r="AA53" s="23"/>
      <c r="AB53" s="23"/>
      <c r="AC53" s="23"/>
      <c r="AD53" s="23"/>
      <c r="AE53" s="23"/>
      <c r="AF53" s="21"/>
      <c r="AG53" s="21"/>
      <c r="AH53" s="21"/>
      <c r="AI53" s="23"/>
      <c r="AJ53" s="23"/>
      <c r="AK53" s="23"/>
      <c r="AL53" s="21"/>
      <c r="AM53" s="21"/>
      <c r="AN53" s="338"/>
      <c r="AO53" s="7"/>
      <c r="AP53" s="7"/>
    </row>
    <row r="54" spans="1:42" s="298" customFormat="1" ht="10.9" customHeight="1" x14ac:dyDescent="0.2">
      <c r="A54" s="18"/>
      <c r="B54" s="127" t="s">
        <v>22</v>
      </c>
      <c r="C54" s="405"/>
      <c r="D54" s="406"/>
      <c r="E54" s="406"/>
      <c r="F54" s="406"/>
      <c r="G54" s="406"/>
      <c r="H54" s="406"/>
      <c r="I54" s="406"/>
      <c r="J54" s="407"/>
      <c r="K54" s="21"/>
      <c r="L54" s="455"/>
      <c r="M54" s="456"/>
      <c r="N54" s="456"/>
      <c r="O54" s="457"/>
      <c r="P54" s="35"/>
      <c r="Q54" s="448" t="s">
        <v>3</v>
      </c>
      <c r="R54" s="449"/>
      <c r="S54" s="450"/>
      <c r="T54" s="35"/>
      <c r="U54" s="411">
        <f>IF(Q54="","",IF(INDEX(FrequencyTypesConversion,MATCH(Q54,FrequencyTypes,0))&gt;12,(L54*INDEX(FrequencyTypesConversion,MATCH(Q54,FrequencyTypes,0))/12),L54/INDEX(FrequencyTypesConversion,MATCH(Q54,FrequencyTypes,0))))</f>
        <v>0</v>
      </c>
      <c r="V54" s="412"/>
      <c r="W54" s="412"/>
      <c r="X54" s="413"/>
      <c r="Y54" s="208"/>
      <c r="Z54" s="138"/>
      <c r="AA54" s="455"/>
      <c r="AB54" s="456"/>
      <c r="AC54" s="456"/>
      <c r="AD54" s="457"/>
      <c r="AE54" s="135"/>
      <c r="AF54" s="448" t="s">
        <v>3</v>
      </c>
      <c r="AG54" s="449"/>
      <c r="AH54" s="450"/>
      <c r="AI54" s="25"/>
      <c r="AJ54" s="411">
        <f>IF(AP54="No",IF(AF54="","",IF(INDEX(FrequencyTypesConversion,MATCH(AF54,FrequencyTypes,0))&gt;12,(AA54*INDEX(FrequencyTypesConversion,MATCH(AF54,FrequencyTypes,0))/12),AA54/INDEX(FrequencyTypesConversion,MATCH(AF54,FrequencyTypes,0)))),U54)</f>
        <v>0</v>
      </c>
      <c r="AK54" s="412"/>
      <c r="AL54" s="412"/>
      <c r="AM54" s="413"/>
      <c r="AN54" s="338"/>
      <c r="AO54" s="9"/>
      <c r="AP54" s="16" t="s">
        <v>38</v>
      </c>
    </row>
    <row r="55" spans="1:42" s="298" customFormat="1" ht="3.95" customHeight="1" x14ac:dyDescent="0.2">
      <c r="A55" s="18"/>
      <c r="B55" s="127"/>
      <c r="C55" s="408"/>
      <c r="D55" s="409"/>
      <c r="E55" s="409"/>
      <c r="F55" s="409"/>
      <c r="G55" s="409"/>
      <c r="H55" s="409"/>
      <c r="I55" s="409"/>
      <c r="J55" s="410"/>
      <c r="K55" s="21"/>
      <c r="L55" s="458"/>
      <c r="M55" s="459"/>
      <c r="N55" s="459"/>
      <c r="O55" s="460"/>
      <c r="P55" s="35"/>
      <c r="Q55" s="468"/>
      <c r="R55" s="468"/>
      <c r="S55" s="468"/>
      <c r="T55" s="35"/>
      <c r="U55" s="414"/>
      <c r="V55" s="415"/>
      <c r="W55" s="415"/>
      <c r="X55" s="416"/>
      <c r="Y55" s="208"/>
      <c r="Z55" s="138"/>
      <c r="AA55" s="458"/>
      <c r="AB55" s="459"/>
      <c r="AC55" s="459"/>
      <c r="AD55" s="460"/>
      <c r="AE55" s="135"/>
      <c r="AF55" s="441"/>
      <c r="AG55" s="441"/>
      <c r="AH55" s="441"/>
      <c r="AI55" s="25"/>
      <c r="AJ55" s="414"/>
      <c r="AK55" s="415"/>
      <c r="AL55" s="415"/>
      <c r="AM55" s="416"/>
      <c r="AN55" s="338"/>
      <c r="AO55" s="15"/>
      <c r="AP55" s="10"/>
    </row>
    <row r="56" spans="1:42" s="298" customFormat="1" ht="3.95" customHeight="1" x14ac:dyDescent="0.2">
      <c r="A56" s="18"/>
      <c r="B56" s="21"/>
      <c r="C56" s="21"/>
      <c r="D56" s="21"/>
      <c r="E56" s="21"/>
      <c r="F56" s="21"/>
      <c r="G56" s="21"/>
      <c r="H56" s="21"/>
      <c r="I56" s="21"/>
      <c r="J56" s="21"/>
      <c r="K56" s="21"/>
      <c r="L56" s="439"/>
      <c r="M56" s="439"/>
      <c r="N56" s="439"/>
      <c r="O56" s="439"/>
      <c r="P56" s="35"/>
      <c r="Q56" s="35"/>
      <c r="R56" s="35"/>
      <c r="S56" s="35"/>
      <c r="T56" s="35"/>
      <c r="U56" s="25"/>
      <c r="V56" s="25"/>
      <c r="W56" s="138"/>
      <c r="X56" s="138"/>
      <c r="Y56" s="208"/>
      <c r="Z56" s="138"/>
      <c r="AA56" s="439"/>
      <c r="AB56" s="439"/>
      <c r="AC56" s="439"/>
      <c r="AD56" s="439"/>
      <c r="AE56" s="138"/>
      <c r="AF56" s="138"/>
      <c r="AG56" s="25"/>
      <c r="AH56" s="25"/>
      <c r="AI56" s="25"/>
      <c r="AJ56" s="453"/>
      <c r="AK56" s="453"/>
      <c r="AL56" s="453"/>
      <c r="AM56" s="453"/>
      <c r="AN56" s="338"/>
      <c r="AO56" s="7"/>
      <c r="AP56" s="7"/>
    </row>
    <row r="57" spans="1:42" s="298" customFormat="1" ht="10.9" customHeight="1" x14ac:dyDescent="0.2">
      <c r="A57" s="18"/>
      <c r="B57" s="127" t="s">
        <v>24</v>
      </c>
      <c r="C57" s="405"/>
      <c r="D57" s="406"/>
      <c r="E57" s="406"/>
      <c r="F57" s="406"/>
      <c r="G57" s="406"/>
      <c r="H57" s="406"/>
      <c r="I57" s="406"/>
      <c r="J57" s="407"/>
      <c r="K57" s="21"/>
      <c r="L57" s="423"/>
      <c r="M57" s="424"/>
      <c r="N57" s="424"/>
      <c r="O57" s="425"/>
      <c r="P57" s="35"/>
      <c r="Q57" s="448" t="s">
        <v>3</v>
      </c>
      <c r="R57" s="449"/>
      <c r="S57" s="450"/>
      <c r="T57" s="24"/>
      <c r="U57" s="411">
        <f>IF(Q57="","",IF(INDEX(FrequencyTypesConversion,MATCH(Q57,FrequencyTypes,0))&gt;12,(L57*INDEX(FrequencyTypesConversion,MATCH(Q57,FrequencyTypes,0))/12),L57/INDEX(FrequencyTypesConversion,MATCH(Q57,FrequencyTypes,0))))</f>
        <v>0</v>
      </c>
      <c r="V57" s="412"/>
      <c r="W57" s="412"/>
      <c r="X57" s="413"/>
      <c r="Y57" s="208"/>
      <c r="Z57" s="138"/>
      <c r="AA57" s="423"/>
      <c r="AB57" s="424"/>
      <c r="AC57" s="424"/>
      <c r="AD57" s="425"/>
      <c r="AE57" s="135"/>
      <c r="AF57" s="448" t="s">
        <v>3</v>
      </c>
      <c r="AG57" s="449"/>
      <c r="AH57" s="450"/>
      <c r="AI57" s="25"/>
      <c r="AJ57" s="411">
        <f>IF(AP57="No",IF(AF57="","",IF(INDEX(FrequencyTypesConversion,MATCH(AF57,FrequencyTypes,0))&gt;12,(AA57*INDEX(FrequencyTypesConversion,MATCH(AF57,FrequencyTypes,0))/12),AA57/INDEX(FrequencyTypesConversion,MATCH(AF57,FrequencyTypes,0)))),U57)</f>
        <v>0</v>
      </c>
      <c r="AK57" s="412"/>
      <c r="AL57" s="412"/>
      <c r="AM57" s="413"/>
      <c r="AN57" s="338"/>
      <c r="AO57" s="9"/>
      <c r="AP57" s="16" t="s">
        <v>38</v>
      </c>
    </row>
    <row r="58" spans="1:42" s="298" customFormat="1" ht="3.95" customHeight="1" x14ac:dyDescent="0.2">
      <c r="A58" s="18"/>
      <c r="B58" s="127"/>
      <c r="C58" s="408"/>
      <c r="D58" s="409"/>
      <c r="E58" s="409"/>
      <c r="F58" s="409"/>
      <c r="G58" s="409"/>
      <c r="H58" s="409"/>
      <c r="I58" s="409"/>
      <c r="J58" s="410"/>
      <c r="K58" s="21"/>
      <c r="L58" s="426"/>
      <c r="M58" s="427"/>
      <c r="N58" s="427"/>
      <c r="O58" s="428"/>
      <c r="P58" s="35"/>
      <c r="Q58" s="468"/>
      <c r="R58" s="468"/>
      <c r="S58" s="468"/>
      <c r="T58" s="24"/>
      <c r="U58" s="414"/>
      <c r="V58" s="415"/>
      <c r="W58" s="415"/>
      <c r="X58" s="416"/>
      <c r="Y58" s="208"/>
      <c r="Z58" s="138"/>
      <c r="AA58" s="426"/>
      <c r="AB58" s="427"/>
      <c r="AC58" s="427"/>
      <c r="AD58" s="428"/>
      <c r="AE58" s="135"/>
      <c r="AF58" s="441"/>
      <c r="AG58" s="441"/>
      <c r="AH58" s="441"/>
      <c r="AI58" s="25"/>
      <c r="AJ58" s="414"/>
      <c r="AK58" s="415"/>
      <c r="AL58" s="415"/>
      <c r="AM58" s="416"/>
      <c r="AN58" s="338"/>
      <c r="AO58" s="15"/>
      <c r="AP58" s="10"/>
    </row>
    <row r="59" spans="1:42" s="298" customFormat="1" ht="3.95" customHeight="1" x14ac:dyDescent="0.2">
      <c r="A59" s="18"/>
      <c r="B59" s="21"/>
      <c r="C59" s="21"/>
      <c r="D59" s="21"/>
      <c r="E59" s="21"/>
      <c r="F59" s="21"/>
      <c r="G59" s="21"/>
      <c r="H59" s="21"/>
      <c r="I59" s="21"/>
      <c r="J59" s="21"/>
      <c r="K59" s="21"/>
      <c r="L59" s="439"/>
      <c r="M59" s="439"/>
      <c r="N59" s="439"/>
      <c r="O59" s="439"/>
      <c r="P59" s="35"/>
      <c r="Q59" s="24"/>
      <c r="R59" s="24"/>
      <c r="S59" s="24"/>
      <c r="T59" s="24"/>
      <c r="U59" s="25"/>
      <c r="V59" s="25"/>
      <c r="W59" s="138"/>
      <c r="X59" s="138"/>
      <c r="Y59" s="208"/>
      <c r="Z59" s="138"/>
      <c r="AA59" s="439"/>
      <c r="AB59" s="439"/>
      <c r="AC59" s="439"/>
      <c r="AD59" s="439"/>
      <c r="AE59" s="138"/>
      <c r="AF59" s="25"/>
      <c r="AG59" s="25"/>
      <c r="AH59" s="25"/>
      <c r="AI59" s="25"/>
      <c r="AJ59" s="453"/>
      <c r="AK59" s="453"/>
      <c r="AL59" s="453"/>
      <c r="AM59" s="453"/>
      <c r="AN59" s="338"/>
      <c r="AO59" s="7"/>
      <c r="AP59" s="7"/>
    </row>
    <row r="60" spans="1:42" s="298" customFormat="1" ht="10.9" customHeight="1" x14ac:dyDescent="0.2">
      <c r="A60" s="18"/>
      <c r="B60" s="127" t="s">
        <v>25</v>
      </c>
      <c r="C60" s="405"/>
      <c r="D60" s="406"/>
      <c r="E60" s="406"/>
      <c r="F60" s="406"/>
      <c r="G60" s="406"/>
      <c r="H60" s="406"/>
      <c r="I60" s="406"/>
      <c r="J60" s="407"/>
      <c r="K60" s="21"/>
      <c r="L60" s="423"/>
      <c r="M60" s="424"/>
      <c r="N60" s="424"/>
      <c r="O60" s="425"/>
      <c r="P60" s="35"/>
      <c r="Q60" s="448" t="s">
        <v>3</v>
      </c>
      <c r="R60" s="449"/>
      <c r="S60" s="450"/>
      <c r="T60" s="24"/>
      <c r="U60" s="411">
        <f>IF(Q60="","",IF(INDEX(FrequencyTypesConversion,MATCH(Q60,FrequencyTypes,0))&gt;12,(L60*INDEX(FrequencyTypesConversion,MATCH(Q60,FrequencyTypes,0))/12),L60/INDEX(FrequencyTypesConversion,MATCH(Q60,FrequencyTypes,0))))</f>
        <v>0</v>
      </c>
      <c r="V60" s="412"/>
      <c r="W60" s="412"/>
      <c r="X60" s="413"/>
      <c r="Y60" s="208"/>
      <c r="Z60" s="138"/>
      <c r="AA60" s="423"/>
      <c r="AB60" s="424"/>
      <c r="AC60" s="424"/>
      <c r="AD60" s="425"/>
      <c r="AE60" s="135"/>
      <c r="AF60" s="448" t="s">
        <v>3</v>
      </c>
      <c r="AG60" s="449"/>
      <c r="AH60" s="450"/>
      <c r="AI60" s="25"/>
      <c r="AJ60" s="411">
        <f>IF(AP60="No",IF(AF60="","",IF(INDEX(FrequencyTypesConversion,MATCH(AF60,FrequencyTypes,0))&gt;12,(AA60*INDEX(FrequencyTypesConversion,MATCH(AF60,FrequencyTypes,0))/12),AA60/INDEX(FrequencyTypesConversion,MATCH(AF60,FrequencyTypes,0)))),U60)</f>
        <v>0</v>
      </c>
      <c r="AK60" s="412"/>
      <c r="AL60" s="412"/>
      <c r="AM60" s="413"/>
      <c r="AN60" s="338"/>
      <c r="AO60" s="9"/>
      <c r="AP60" s="16" t="s">
        <v>38</v>
      </c>
    </row>
    <row r="61" spans="1:42" s="298" customFormat="1" ht="3.95" customHeight="1" x14ac:dyDescent="0.2">
      <c r="A61" s="18"/>
      <c r="B61" s="127"/>
      <c r="C61" s="408"/>
      <c r="D61" s="409"/>
      <c r="E61" s="409"/>
      <c r="F61" s="409"/>
      <c r="G61" s="409"/>
      <c r="H61" s="409"/>
      <c r="I61" s="409"/>
      <c r="J61" s="410"/>
      <c r="K61" s="21"/>
      <c r="L61" s="426"/>
      <c r="M61" s="427"/>
      <c r="N61" s="427"/>
      <c r="O61" s="428"/>
      <c r="P61" s="35"/>
      <c r="Q61" s="468"/>
      <c r="R61" s="468"/>
      <c r="S61" s="468"/>
      <c r="T61" s="24"/>
      <c r="U61" s="414"/>
      <c r="V61" s="415"/>
      <c r="W61" s="415"/>
      <c r="X61" s="416"/>
      <c r="Y61" s="208"/>
      <c r="Z61" s="138"/>
      <c r="AA61" s="426"/>
      <c r="AB61" s="427"/>
      <c r="AC61" s="427"/>
      <c r="AD61" s="428"/>
      <c r="AE61" s="135"/>
      <c r="AF61" s="441"/>
      <c r="AG61" s="441"/>
      <c r="AH61" s="441"/>
      <c r="AI61" s="25"/>
      <c r="AJ61" s="414"/>
      <c r="AK61" s="415"/>
      <c r="AL61" s="415"/>
      <c r="AM61" s="416"/>
      <c r="AN61" s="338"/>
      <c r="AO61" s="15"/>
      <c r="AP61" s="10"/>
    </row>
    <row r="62" spans="1:42" s="298" customFormat="1" ht="3.95" customHeight="1" x14ac:dyDescent="0.2">
      <c r="A62" s="18"/>
      <c r="B62" s="21"/>
      <c r="C62" s="21"/>
      <c r="D62" s="21"/>
      <c r="E62" s="21"/>
      <c r="F62" s="21"/>
      <c r="G62" s="21"/>
      <c r="H62" s="21"/>
      <c r="I62" s="21"/>
      <c r="J62" s="21"/>
      <c r="K62" s="21"/>
      <c r="L62" s="439"/>
      <c r="M62" s="439"/>
      <c r="N62" s="439"/>
      <c r="O62" s="439"/>
      <c r="P62" s="35"/>
      <c r="Q62" s="24"/>
      <c r="R62" s="24"/>
      <c r="S62" s="24"/>
      <c r="T62" s="24"/>
      <c r="U62" s="25"/>
      <c r="V62" s="25"/>
      <c r="W62" s="138"/>
      <c r="X62" s="138"/>
      <c r="Y62" s="208"/>
      <c r="Z62" s="138"/>
      <c r="AA62" s="439"/>
      <c r="AB62" s="439"/>
      <c r="AC62" s="439"/>
      <c r="AD62" s="439"/>
      <c r="AE62" s="138"/>
      <c r="AF62" s="25"/>
      <c r="AG62" s="25"/>
      <c r="AH62" s="25"/>
      <c r="AI62" s="25"/>
      <c r="AJ62" s="453"/>
      <c r="AK62" s="453"/>
      <c r="AL62" s="453"/>
      <c r="AM62" s="453"/>
      <c r="AN62" s="338"/>
      <c r="AO62" s="7"/>
      <c r="AP62" s="7"/>
    </row>
    <row r="63" spans="1:42" s="298" customFormat="1" ht="10.9" customHeight="1" x14ac:dyDescent="0.2">
      <c r="A63" s="18"/>
      <c r="B63" s="127" t="s">
        <v>26</v>
      </c>
      <c r="C63" s="405"/>
      <c r="D63" s="406"/>
      <c r="E63" s="406"/>
      <c r="F63" s="406"/>
      <c r="G63" s="406"/>
      <c r="H63" s="406"/>
      <c r="I63" s="406"/>
      <c r="J63" s="407"/>
      <c r="K63" s="21"/>
      <c r="L63" s="423"/>
      <c r="M63" s="424"/>
      <c r="N63" s="424"/>
      <c r="O63" s="425"/>
      <c r="P63" s="35"/>
      <c r="Q63" s="448" t="s">
        <v>2</v>
      </c>
      <c r="R63" s="449"/>
      <c r="S63" s="450"/>
      <c r="T63" s="24"/>
      <c r="U63" s="411">
        <f>IF(Q63="","",IF(INDEX(FrequencyTypesConversion,MATCH(Q63,FrequencyTypes,0))&gt;12,(L63*INDEX(FrequencyTypesConversion,MATCH(Q63,FrequencyTypes,0))/12),L63/INDEX(FrequencyTypesConversion,MATCH(Q63,FrequencyTypes,0))))</f>
        <v>0</v>
      </c>
      <c r="V63" s="412"/>
      <c r="W63" s="412"/>
      <c r="X63" s="413"/>
      <c r="Y63" s="208"/>
      <c r="Z63" s="138"/>
      <c r="AA63" s="423"/>
      <c r="AB63" s="424"/>
      <c r="AC63" s="424"/>
      <c r="AD63" s="425"/>
      <c r="AE63" s="135"/>
      <c r="AF63" s="448" t="s">
        <v>3</v>
      </c>
      <c r="AG63" s="449"/>
      <c r="AH63" s="450"/>
      <c r="AI63" s="25"/>
      <c r="AJ63" s="411">
        <f>IF(AP63="No",IF(AF63="","",IF(INDEX(FrequencyTypesConversion,MATCH(AF63,FrequencyTypes,0))&gt;12,(AA63*INDEX(FrequencyTypesConversion,MATCH(AF63,FrequencyTypes,0))/12),AA63/INDEX(FrequencyTypesConversion,MATCH(AF63,FrequencyTypes,0)))),U63)</f>
        <v>0</v>
      </c>
      <c r="AK63" s="412"/>
      <c r="AL63" s="412"/>
      <c r="AM63" s="413"/>
      <c r="AN63" s="338"/>
      <c r="AO63" s="9"/>
      <c r="AP63" s="16" t="s">
        <v>38</v>
      </c>
    </row>
    <row r="64" spans="1:42" s="298" customFormat="1" ht="3.95" customHeight="1" x14ac:dyDescent="0.2">
      <c r="A64" s="18"/>
      <c r="B64" s="127"/>
      <c r="C64" s="408"/>
      <c r="D64" s="409"/>
      <c r="E64" s="409"/>
      <c r="F64" s="409"/>
      <c r="G64" s="409"/>
      <c r="H64" s="409"/>
      <c r="I64" s="409"/>
      <c r="J64" s="410"/>
      <c r="K64" s="21"/>
      <c r="L64" s="426"/>
      <c r="M64" s="427"/>
      <c r="N64" s="427"/>
      <c r="O64" s="428"/>
      <c r="P64" s="35"/>
      <c r="Q64" s="468"/>
      <c r="R64" s="468"/>
      <c r="S64" s="468"/>
      <c r="T64" s="24"/>
      <c r="U64" s="414"/>
      <c r="V64" s="415"/>
      <c r="W64" s="415"/>
      <c r="X64" s="416"/>
      <c r="Y64" s="208"/>
      <c r="Z64" s="138"/>
      <c r="AA64" s="426"/>
      <c r="AB64" s="427"/>
      <c r="AC64" s="427"/>
      <c r="AD64" s="428"/>
      <c r="AE64" s="135"/>
      <c r="AF64" s="441"/>
      <c r="AG64" s="441"/>
      <c r="AH64" s="441"/>
      <c r="AI64" s="25"/>
      <c r="AJ64" s="414"/>
      <c r="AK64" s="415"/>
      <c r="AL64" s="415"/>
      <c r="AM64" s="416"/>
      <c r="AN64" s="338"/>
      <c r="AO64" s="15"/>
      <c r="AP64" s="10"/>
    </row>
    <row r="65" spans="1:48" s="298" customFormat="1" ht="3.95" customHeight="1" x14ac:dyDescent="0.2">
      <c r="A65" s="18"/>
      <c r="B65" s="21"/>
      <c r="C65" s="21"/>
      <c r="D65" s="21"/>
      <c r="E65" s="21"/>
      <c r="F65" s="21"/>
      <c r="G65" s="21"/>
      <c r="H65" s="21"/>
      <c r="I65" s="21"/>
      <c r="J65" s="21"/>
      <c r="K65" s="21"/>
      <c r="L65" s="439"/>
      <c r="M65" s="439"/>
      <c r="N65" s="439"/>
      <c r="O65" s="439"/>
      <c r="P65" s="35"/>
      <c r="Q65" s="24"/>
      <c r="R65" s="24"/>
      <c r="S65" s="24"/>
      <c r="T65" s="24"/>
      <c r="U65" s="25"/>
      <c r="V65" s="25"/>
      <c r="W65" s="138"/>
      <c r="X65" s="138"/>
      <c r="Y65" s="208"/>
      <c r="Z65" s="138"/>
      <c r="AA65" s="439"/>
      <c r="AB65" s="439"/>
      <c r="AC65" s="439"/>
      <c r="AD65" s="439"/>
      <c r="AE65" s="138"/>
      <c r="AF65" s="25"/>
      <c r="AG65" s="178"/>
      <c r="AH65" s="25"/>
      <c r="AI65" s="25"/>
      <c r="AJ65" s="453"/>
      <c r="AK65" s="453"/>
      <c r="AL65" s="453"/>
      <c r="AM65" s="453"/>
      <c r="AN65" s="338"/>
      <c r="AO65" s="7"/>
      <c r="AP65" s="7"/>
    </row>
    <row r="66" spans="1:48" s="298" customFormat="1" ht="10.9" customHeight="1" x14ac:dyDescent="0.2">
      <c r="A66" s="18"/>
      <c r="B66" s="127" t="s">
        <v>27</v>
      </c>
      <c r="C66" s="405"/>
      <c r="D66" s="406"/>
      <c r="E66" s="406"/>
      <c r="F66" s="406"/>
      <c r="G66" s="406"/>
      <c r="H66" s="406"/>
      <c r="I66" s="406"/>
      <c r="J66" s="407"/>
      <c r="K66" s="21"/>
      <c r="L66" s="423"/>
      <c r="M66" s="424"/>
      <c r="N66" s="424"/>
      <c r="O66" s="425"/>
      <c r="P66" s="35"/>
      <c r="Q66" s="448" t="s">
        <v>3</v>
      </c>
      <c r="R66" s="449"/>
      <c r="S66" s="450"/>
      <c r="T66" s="24"/>
      <c r="U66" s="411">
        <f>IF(Q66="","",IF(INDEX(FrequencyTypesConversion,MATCH(Q66,FrequencyTypes,0))&gt;12,(L66*INDEX(FrequencyTypesConversion,MATCH(Q66,FrequencyTypes,0))/12),L66/INDEX(FrequencyTypesConversion,MATCH(Q66,FrequencyTypes,0))))</f>
        <v>0</v>
      </c>
      <c r="V66" s="412"/>
      <c r="W66" s="412"/>
      <c r="X66" s="413"/>
      <c r="Y66" s="208"/>
      <c r="Z66" s="138"/>
      <c r="AA66" s="423"/>
      <c r="AB66" s="424"/>
      <c r="AC66" s="424"/>
      <c r="AD66" s="425"/>
      <c r="AE66" s="135"/>
      <c r="AF66" s="448" t="s">
        <v>3</v>
      </c>
      <c r="AG66" s="449"/>
      <c r="AH66" s="450"/>
      <c r="AI66" s="25"/>
      <c r="AJ66" s="411">
        <f>IF(AP66="No",IF(AF66="","",IF(INDEX(FrequencyTypesConversion,MATCH(AF66,FrequencyTypes,0))&gt;12,(AA66*INDEX(FrequencyTypesConversion,MATCH(AF66,FrequencyTypes,0))/12),AA66/INDEX(FrequencyTypesConversion,MATCH(AF66,FrequencyTypes,0)))),U66)</f>
        <v>0</v>
      </c>
      <c r="AK66" s="412"/>
      <c r="AL66" s="412"/>
      <c r="AM66" s="413"/>
      <c r="AN66" s="338"/>
      <c r="AO66" s="9"/>
      <c r="AP66" s="16" t="s">
        <v>38</v>
      </c>
    </row>
    <row r="67" spans="1:48" s="298" customFormat="1" ht="3.95" customHeight="1" x14ac:dyDescent="0.2">
      <c r="A67" s="18"/>
      <c r="B67" s="127"/>
      <c r="C67" s="408"/>
      <c r="D67" s="409"/>
      <c r="E67" s="409"/>
      <c r="F67" s="409"/>
      <c r="G67" s="409"/>
      <c r="H67" s="409"/>
      <c r="I67" s="409"/>
      <c r="J67" s="410"/>
      <c r="K67" s="21"/>
      <c r="L67" s="426"/>
      <c r="M67" s="427"/>
      <c r="N67" s="427"/>
      <c r="O67" s="428"/>
      <c r="P67" s="35"/>
      <c r="Q67" s="468"/>
      <c r="R67" s="468"/>
      <c r="S67" s="468"/>
      <c r="T67" s="24"/>
      <c r="U67" s="414"/>
      <c r="V67" s="415"/>
      <c r="W67" s="415"/>
      <c r="X67" s="416"/>
      <c r="Y67" s="208"/>
      <c r="Z67" s="138"/>
      <c r="AA67" s="426"/>
      <c r="AB67" s="427"/>
      <c r="AC67" s="427"/>
      <c r="AD67" s="428"/>
      <c r="AE67" s="135"/>
      <c r="AF67" s="441"/>
      <c r="AG67" s="441"/>
      <c r="AH67" s="441"/>
      <c r="AI67" s="25"/>
      <c r="AJ67" s="414"/>
      <c r="AK67" s="415"/>
      <c r="AL67" s="415"/>
      <c r="AM67" s="416"/>
      <c r="AN67" s="338"/>
      <c r="AO67" s="15"/>
      <c r="AP67" s="10"/>
    </row>
    <row r="68" spans="1:48" s="298" customFormat="1" ht="3.6" customHeight="1" x14ac:dyDescent="0.2">
      <c r="A68" s="18"/>
      <c r="B68" s="21"/>
      <c r="C68" s="21"/>
      <c r="D68" s="21"/>
      <c r="E68" s="21"/>
      <c r="F68" s="21"/>
      <c r="G68" s="21"/>
      <c r="H68" s="21"/>
      <c r="I68" s="21"/>
      <c r="J68" s="21"/>
      <c r="K68" s="21"/>
      <c r="L68" s="400"/>
      <c r="M68" s="400"/>
      <c r="N68" s="400"/>
      <c r="O68" s="400"/>
      <c r="P68" s="21"/>
      <c r="Q68" s="21"/>
      <c r="R68" s="21"/>
      <c r="S68" s="21"/>
      <c r="T68" s="21"/>
      <c r="U68" s="209"/>
      <c r="V68" s="209"/>
      <c r="W68" s="209"/>
      <c r="X68" s="209"/>
      <c r="Y68" s="207"/>
      <c r="Z68" s="21"/>
      <c r="AA68" s="400"/>
      <c r="AB68" s="400"/>
      <c r="AC68" s="400"/>
      <c r="AD68" s="400"/>
      <c r="AE68" s="23"/>
      <c r="AF68" s="23"/>
      <c r="AG68" s="23"/>
      <c r="AH68" s="23"/>
      <c r="AI68" s="23"/>
      <c r="AJ68" s="399"/>
      <c r="AK68" s="399"/>
      <c r="AL68" s="399"/>
      <c r="AM68" s="399"/>
      <c r="AN68" s="338"/>
      <c r="AO68" s="7"/>
      <c r="AP68" s="7"/>
    </row>
    <row r="69" spans="1:48" s="298" customFormat="1" ht="3.6" customHeight="1" x14ac:dyDescent="0.2">
      <c r="A69" s="18"/>
      <c r="B69" s="21"/>
      <c r="C69" s="338"/>
      <c r="D69" s="338"/>
      <c r="E69" s="338"/>
      <c r="F69" s="338"/>
      <c r="G69" s="338"/>
      <c r="H69" s="338"/>
      <c r="I69" s="338"/>
      <c r="J69" s="338"/>
      <c r="K69" s="21"/>
      <c r="L69" s="340"/>
      <c r="M69" s="340"/>
      <c r="N69" s="340"/>
      <c r="O69" s="340"/>
      <c r="P69" s="21"/>
      <c r="Q69" s="21"/>
      <c r="R69" s="21"/>
      <c r="S69" s="21"/>
      <c r="T69" s="21"/>
      <c r="U69" s="191"/>
      <c r="V69" s="191"/>
      <c r="W69" s="191"/>
      <c r="X69" s="191"/>
      <c r="Y69" s="207"/>
      <c r="Z69" s="21"/>
      <c r="AA69" s="23"/>
      <c r="AB69" s="23"/>
      <c r="AC69" s="23"/>
      <c r="AD69" s="23"/>
      <c r="AE69" s="23"/>
      <c r="AF69" s="23"/>
      <c r="AG69" s="23"/>
      <c r="AH69" s="23"/>
      <c r="AI69" s="23"/>
      <c r="AJ69" s="438"/>
      <c r="AK69" s="438"/>
      <c r="AL69" s="438"/>
      <c r="AM69" s="438"/>
      <c r="AN69" s="338"/>
      <c r="AO69" s="7"/>
      <c r="AP69" s="7"/>
    </row>
    <row r="70" spans="1:48" s="298" customFormat="1" ht="7.9" customHeight="1" x14ac:dyDescent="0.2">
      <c r="A70" s="18"/>
      <c r="B70" s="21"/>
      <c r="C70" s="338"/>
      <c r="D70" s="338"/>
      <c r="E70" s="338"/>
      <c r="F70" s="338"/>
      <c r="G70" s="338"/>
      <c r="H70" s="338"/>
      <c r="I70" s="338"/>
      <c r="J70" s="338"/>
      <c r="K70" s="21"/>
      <c r="L70" s="436" t="s">
        <v>41</v>
      </c>
      <c r="M70" s="436"/>
      <c r="N70" s="436"/>
      <c r="O70" s="436"/>
      <c r="P70" s="436"/>
      <c r="Q70" s="436"/>
      <c r="R70" s="436"/>
      <c r="S70" s="436"/>
      <c r="T70" s="437"/>
      <c r="U70" s="442">
        <f>SUM(U54:X67)</f>
        <v>0</v>
      </c>
      <c r="V70" s="443"/>
      <c r="W70" s="443"/>
      <c r="X70" s="444"/>
      <c r="Y70" s="207"/>
      <c r="Z70" s="21"/>
      <c r="AA70" s="481" t="s">
        <v>40</v>
      </c>
      <c r="AB70" s="481"/>
      <c r="AC70" s="481"/>
      <c r="AD70" s="481"/>
      <c r="AE70" s="481"/>
      <c r="AF70" s="481"/>
      <c r="AG70" s="481"/>
      <c r="AH70" s="481"/>
      <c r="AI70" s="482"/>
      <c r="AJ70" s="442">
        <f>SUM(AJ54:AM67)</f>
        <v>0</v>
      </c>
      <c r="AK70" s="443"/>
      <c r="AL70" s="443"/>
      <c r="AM70" s="444"/>
      <c r="AN70" s="338"/>
      <c r="AO70" s="7"/>
      <c r="AP70" s="7"/>
    </row>
    <row r="71" spans="1:48" s="298" customFormat="1" ht="7.9" customHeight="1" x14ac:dyDescent="0.2">
      <c r="A71" s="18"/>
      <c r="B71" s="21"/>
      <c r="C71" s="21"/>
      <c r="D71" s="21"/>
      <c r="E71" s="21"/>
      <c r="F71" s="21"/>
      <c r="G71" s="21"/>
      <c r="H71" s="21"/>
      <c r="I71" s="21"/>
      <c r="J71" s="21"/>
      <c r="K71" s="21"/>
      <c r="L71" s="436"/>
      <c r="M71" s="436"/>
      <c r="N71" s="436"/>
      <c r="O71" s="436"/>
      <c r="P71" s="436"/>
      <c r="Q71" s="436"/>
      <c r="R71" s="436"/>
      <c r="S71" s="436"/>
      <c r="T71" s="437"/>
      <c r="U71" s="445"/>
      <c r="V71" s="446"/>
      <c r="W71" s="446"/>
      <c r="X71" s="447"/>
      <c r="Y71" s="207"/>
      <c r="Z71" s="21"/>
      <c r="AA71" s="481"/>
      <c r="AB71" s="481"/>
      <c r="AC71" s="481"/>
      <c r="AD71" s="481"/>
      <c r="AE71" s="481"/>
      <c r="AF71" s="481"/>
      <c r="AG71" s="481"/>
      <c r="AH71" s="481"/>
      <c r="AI71" s="482"/>
      <c r="AJ71" s="445"/>
      <c r="AK71" s="446"/>
      <c r="AL71" s="446"/>
      <c r="AM71" s="447"/>
      <c r="AN71" s="338"/>
      <c r="AO71" s="7"/>
      <c r="AP71" s="7"/>
    </row>
    <row r="72" spans="1:48" s="298" customFormat="1" ht="3.95" customHeight="1" x14ac:dyDescent="0.2">
      <c r="A72" s="18"/>
      <c r="B72" s="21"/>
      <c r="C72" s="21"/>
      <c r="D72" s="21"/>
      <c r="E72" s="21"/>
      <c r="F72" s="21"/>
      <c r="G72" s="21"/>
      <c r="H72" s="21"/>
      <c r="I72" s="21"/>
      <c r="J72" s="21"/>
      <c r="K72" s="21"/>
      <c r="L72" s="136"/>
      <c r="M72" s="136"/>
      <c r="N72" s="136"/>
      <c r="O72" s="136"/>
      <c r="P72" s="136"/>
      <c r="Q72" s="136"/>
      <c r="R72" s="136"/>
      <c r="S72" s="136"/>
      <c r="T72" s="137"/>
      <c r="U72" s="183"/>
      <c r="V72" s="183"/>
      <c r="W72" s="183"/>
      <c r="X72" s="183"/>
      <c r="Y72" s="23"/>
      <c r="Z72" s="21"/>
      <c r="AA72" s="140"/>
      <c r="AB72" s="140"/>
      <c r="AC72" s="140"/>
      <c r="AD72" s="140"/>
      <c r="AE72" s="140"/>
      <c r="AF72" s="140"/>
      <c r="AG72" s="140"/>
      <c r="AH72" s="140"/>
      <c r="AI72" s="141"/>
      <c r="AJ72" s="183"/>
      <c r="AK72" s="183"/>
      <c r="AL72" s="183"/>
      <c r="AM72" s="183"/>
      <c r="AN72" s="338"/>
      <c r="AO72" s="7"/>
      <c r="AP72" s="7"/>
    </row>
    <row r="73" spans="1:48" s="298" customFormat="1" ht="12.75" customHeight="1" x14ac:dyDescent="0.2">
      <c r="A73" s="18"/>
      <c r="B73" s="21"/>
      <c r="C73" s="21"/>
      <c r="D73" s="21"/>
      <c r="E73" s="21"/>
      <c r="F73" s="21"/>
      <c r="G73" s="21"/>
      <c r="H73" s="21"/>
      <c r="I73" s="21"/>
      <c r="J73" s="21"/>
      <c r="K73" s="21"/>
      <c r="L73" s="136"/>
      <c r="M73" s="136"/>
      <c r="N73" s="136"/>
      <c r="O73" s="136"/>
      <c r="P73" s="136"/>
      <c r="Q73" s="136"/>
      <c r="R73" s="136"/>
      <c r="S73" s="136"/>
      <c r="T73" s="137"/>
      <c r="U73" s="183"/>
      <c r="V73" s="183"/>
      <c r="W73" s="183"/>
      <c r="X73" s="183"/>
      <c r="Y73" s="23"/>
      <c r="Z73" s="21"/>
      <c r="AA73" s="382" t="s">
        <v>98</v>
      </c>
      <c r="AB73" s="382"/>
      <c r="AC73" s="382"/>
      <c r="AD73" s="382"/>
      <c r="AE73" s="382"/>
      <c r="AF73" s="382"/>
      <c r="AG73" s="382"/>
      <c r="AH73" s="382"/>
      <c r="AI73" s="383"/>
      <c r="AJ73" s="376">
        <f>CurrentIncomeTotalMo-PriorIncomeTotalMo</f>
        <v>0</v>
      </c>
      <c r="AK73" s="377"/>
      <c r="AL73" s="377"/>
      <c r="AM73" s="378"/>
      <c r="AN73" s="338"/>
      <c r="AO73" s="7"/>
      <c r="AP73" s="7"/>
    </row>
    <row r="74" spans="1:48" s="298" customFormat="1" ht="3.95" customHeight="1" x14ac:dyDescent="0.2">
      <c r="A74" s="18"/>
      <c r="B74" s="21"/>
      <c r="C74" s="21"/>
      <c r="D74" s="21"/>
      <c r="E74" s="21"/>
      <c r="F74" s="21"/>
      <c r="G74" s="21"/>
      <c r="H74" s="21"/>
      <c r="I74" s="21"/>
      <c r="J74" s="21"/>
      <c r="K74" s="21"/>
      <c r="L74" s="136"/>
      <c r="M74" s="136"/>
      <c r="N74" s="136"/>
      <c r="O74" s="136"/>
      <c r="P74" s="136"/>
      <c r="Q74" s="136"/>
      <c r="R74" s="136"/>
      <c r="S74" s="136"/>
      <c r="T74" s="137"/>
      <c r="U74" s="183"/>
      <c r="V74" s="183"/>
      <c r="W74" s="183"/>
      <c r="X74" s="183"/>
      <c r="Y74" s="23"/>
      <c r="Z74" s="21"/>
      <c r="AA74" s="382"/>
      <c r="AB74" s="382"/>
      <c r="AC74" s="382"/>
      <c r="AD74" s="382"/>
      <c r="AE74" s="382"/>
      <c r="AF74" s="382"/>
      <c r="AG74" s="382"/>
      <c r="AH74" s="382"/>
      <c r="AI74" s="383"/>
      <c r="AJ74" s="379"/>
      <c r="AK74" s="380"/>
      <c r="AL74" s="380"/>
      <c r="AM74" s="381"/>
      <c r="AN74" s="338"/>
      <c r="AO74" s="7"/>
      <c r="AP74" s="7"/>
    </row>
    <row r="75" spans="1:48" s="298" customFormat="1" ht="3.95" customHeight="1" x14ac:dyDescent="0.2">
      <c r="A75" s="18"/>
      <c r="B75" s="21"/>
      <c r="C75" s="21"/>
      <c r="D75" s="21"/>
      <c r="E75" s="21"/>
      <c r="F75" s="21"/>
      <c r="G75" s="21"/>
      <c r="H75" s="21"/>
      <c r="I75" s="21"/>
      <c r="J75" s="21"/>
      <c r="K75" s="21"/>
      <c r="L75" s="21"/>
      <c r="M75" s="21"/>
      <c r="N75" s="21"/>
      <c r="O75" s="21"/>
      <c r="P75" s="21"/>
      <c r="Q75" s="21"/>
      <c r="R75" s="21"/>
      <c r="S75" s="21"/>
      <c r="T75" s="21"/>
      <c r="U75" s="340"/>
      <c r="V75" s="340"/>
      <c r="W75" s="340"/>
      <c r="X75" s="340"/>
      <c r="Y75" s="21"/>
      <c r="Z75" s="21"/>
      <c r="AA75" s="21"/>
      <c r="AB75" s="21"/>
      <c r="AC75" s="21"/>
      <c r="AD75" s="21"/>
      <c r="AE75" s="21"/>
      <c r="AF75" s="21"/>
      <c r="AG75" s="21"/>
      <c r="AH75" s="21"/>
      <c r="AI75" s="21"/>
      <c r="AJ75" s="440"/>
      <c r="AK75" s="440"/>
      <c r="AL75" s="440"/>
      <c r="AM75" s="440"/>
      <c r="AN75" s="338"/>
      <c r="AO75" s="7"/>
      <c r="AP75" s="7"/>
    </row>
    <row r="76" spans="1:48" s="298" customFormat="1" ht="13.9" customHeight="1" x14ac:dyDescent="0.2">
      <c r="A76" s="18"/>
      <c r="B76" s="106" t="s">
        <v>105</v>
      </c>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c r="AK76" s="134"/>
      <c r="AL76" s="134"/>
      <c r="AM76" s="134"/>
      <c r="AN76" s="134"/>
      <c r="AO76" s="7"/>
      <c r="AP76" s="7"/>
    </row>
    <row r="77" spans="1:48" s="298" customFormat="1" ht="3.95" customHeight="1" x14ac:dyDescent="0.2">
      <c r="A77" s="18"/>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7"/>
      <c r="AP77" s="7"/>
      <c r="AR77" s="299"/>
      <c r="AS77" s="299"/>
      <c r="AT77" s="299"/>
      <c r="AU77" s="299"/>
      <c r="AV77" s="299"/>
    </row>
    <row r="78" spans="1:48" s="298" customFormat="1" ht="12.75" customHeight="1" x14ac:dyDescent="0.2">
      <c r="A78" s="18"/>
      <c r="B78" s="21"/>
      <c r="C78" s="175" t="s">
        <v>94</v>
      </c>
      <c r="D78" s="175" t="s">
        <v>94</v>
      </c>
      <c r="E78" s="21"/>
      <c r="F78" s="21"/>
      <c r="G78" s="21"/>
      <c r="H78" s="21"/>
      <c r="I78" s="21"/>
      <c r="J78" s="21"/>
      <c r="K78" s="21"/>
      <c r="L78" s="21"/>
      <c r="M78" s="21"/>
      <c r="N78" s="179"/>
      <c r="O78" s="175" t="s">
        <v>180</v>
      </c>
      <c r="P78" s="175"/>
      <c r="Q78" s="175"/>
      <c r="R78" s="175"/>
      <c r="S78" s="175"/>
      <c r="T78" s="175"/>
      <c r="U78" s="175"/>
      <c r="V78" s="175"/>
      <c r="W78" s="175"/>
      <c r="X78" s="175"/>
      <c r="Y78" s="3"/>
      <c r="Z78" s="179"/>
      <c r="AA78" s="175" t="s">
        <v>111</v>
      </c>
      <c r="AB78" s="175"/>
      <c r="AC78" s="175"/>
      <c r="AD78" s="175"/>
      <c r="AE78" s="175"/>
      <c r="AF78" s="175"/>
      <c r="AG78" s="175"/>
      <c r="AH78" s="175"/>
      <c r="AI78" s="175"/>
      <c r="AJ78" s="175"/>
      <c r="AK78" s="3"/>
      <c r="AL78" s="193"/>
      <c r="AM78" s="193"/>
      <c r="AN78" s="3"/>
      <c r="AO78" s="4"/>
      <c r="AP78" s="132"/>
      <c r="AQ78" s="18"/>
      <c r="AR78" s="299"/>
      <c r="AS78" s="299"/>
    </row>
    <row r="79" spans="1:48" s="298" customFormat="1" ht="3.95" customHeight="1" x14ac:dyDescent="0.2">
      <c r="A79" s="18"/>
      <c r="B79" s="21"/>
      <c r="C79" s="167"/>
      <c r="D79" s="167"/>
      <c r="E79" s="168"/>
      <c r="F79" s="168"/>
      <c r="G79" s="168"/>
      <c r="H79" s="168"/>
      <c r="I79" s="168"/>
      <c r="J79" s="168"/>
      <c r="K79" s="168"/>
      <c r="L79" s="210"/>
      <c r="M79" s="169"/>
      <c r="N79" s="179"/>
      <c r="O79" s="167"/>
      <c r="P79" s="168"/>
      <c r="Q79" s="168"/>
      <c r="R79" s="168"/>
      <c r="S79" s="168"/>
      <c r="T79" s="168"/>
      <c r="U79" s="168"/>
      <c r="V79" s="168"/>
      <c r="W79" s="168"/>
      <c r="X79" s="210"/>
      <c r="Y79" s="3"/>
      <c r="Z79" s="179"/>
      <c r="AA79" s="167"/>
      <c r="AB79" s="168"/>
      <c r="AC79" s="168"/>
      <c r="AD79" s="168"/>
      <c r="AE79" s="168"/>
      <c r="AF79" s="168"/>
      <c r="AG79" s="168"/>
      <c r="AH79" s="168"/>
      <c r="AI79" s="168"/>
      <c r="AJ79" s="210"/>
      <c r="AK79" s="3"/>
      <c r="AL79" s="193"/>
      <c r="AM79" s="193"/>
      <c r="AN79" s="3"/>
      <c r="AO79" s="4"/>
      <c r="AP79" s="132"/>
      <c r="AQ79" s="18"/>
      <c r="AR79" s="299"/>
      <c r="AS79" s="299"/>
    </row>
    <row r="80" spans="1:48" s="298" customFormat="1" ht="12.75" customHeight="1" x14ac:dyDescent="0.2">
      <c r="A80" s="18"/>
      <c r="B80" s="21"/>
      <c r="C80" s="185" t="s">
        <v>177</v>
      </c>
      <c r="D80" s="341" t="s">
        <v>177</v>
      </c>
      <c r="E80" s="342"/>
      <c r="F80" s="342"/>
      <c r="G80" s="370"/>
      <c r="H80" s="393"/>
      <c r="I80" s="394"/>
      <c r="J80" s="394"/>
      <c r="K80" s="395"/>
      <c r="L80" s="211"/>
      <c r="M80" s="200"/>
      <c r="N80" s="212"/>
      <c r="O80" s="386" t="s">
        <v>76</v>
      </c>
      <c r="P80" s="387"/>
      <c r="Q80" s="387"/>
      <c r="R80" s="387"/>
      <c r="S80" s="387"/>
      <c r="T80" s="471"/>
      <c r="U80" s="472"/>
      <c r="V80" s="472"/>
      <c r="W80" s="473"/>
      <c r="X80" s="211"/>
      <c r="Y80" s="3"/>
      <c r="Z80" s="179"/>
      <c r="AA80" s="388" t="s">
        <v>194</v>
      </c>
      <c r="AB80" s="389"/>
      <c r="AC80" s="389"/>
      <c r="AD80" s="389"/>
      <c r="AE80" s="389"/>
      <c r="AF80" s="471"/>
      <c r="AG80" s="472"/>
      <c r="AH80" s="472"/>
      <c r="AI80" s="473"/>
      <c r="AJ80" s="211"/>
      <c r="AK80" s="3"/>
      <c r="AL80" s="3"/>
      <c r="AM80" s="3"/>
      <c r="AN80" s="3"/>
      <c r="AO80"/>
      <c r="AP80"/>
    </row>
    <row r="81" spans="1:91" s="298" customFormat="1" ht="3.95" customHeight="1" x14ac:dyDescent="0.2">
      <c r="A81" s="18"/>
      <c r="B81" s="21"/>
      <c r="C81" s="169"/>
      <c r="D81" s="169"/>
      <c r="E81" s="23"/>
      <c r="F81" s="23"/>
      <c r="G81" s="23"/>
      <c r="H81" s="23"/>
      <c r="I81" s="23"/>
      <c r="J81" s="23"/>
      <c r="K81" s="23"/>
      <c r="L81" s="213"/>
      <c r="M81" s="169"/>
      <c r="N81" s="214"/>
      <c r="O81" s="169"/>
      <c r="P81" s="23"/>
      <c r="Q81" s="23"/>
      <c r="R81" s="23"/>
      <c r="S81" s="23"/>
      <c r="T81" s="224"/>
      <c r="U81" s="224"/>
      <c r="V81" s="224"/>
      <c r="W81" s="224"/>
      <c r="X81" s="213"/>
      <c r="Y81" s="21"/>
      <c r="Z81" s="214"/>
      <c r="AA81" s="215"/>
      <c r="AB81" s="23"/>
      <c r="AC81" s="23"/>
      <c r="AD81" s="23"/>
      <c r="AE81" s="23"/>
      <c r="AF81" s="23"/>
      <c r="AG81" s="23"/>
      <c r="AH81" s="23"/>
      <c r="AI81" s="23"/>
      <c r="AJ81" s="213"/>
      <c r="AK81" s="193"/>
      <c r="AL81" s="193"/>
      <c r="AM81" s="3"/>
      <c r="AN81" s="6"/>
      <c r="AO81" s="18"/>
      <c r="AP81" s="4"/>
      <c r="AQ81" s="299"/>
      <c r="AR81" s="299"/>
      <c r="AS81" s="299"/>
    </row>
    <row r="82" spans="1:91" s="298" customFormat="1" ht="14.1" customHeight="1" x14ac:dyDescent="0.2">
      <c r="A82" s="18"/>
      <c r="B82" s="21"/>
      <c r="C82" s="186"/>
      <c r="D82" s="341" t="s">
        <v>176</v>
      </c>
      <c r="E82" s="342"/>
      <c r="F82" s="342"/>
      <c r="G82" s="370"/>
      <c r="H82" s="393"/>
      <c r="I82" s="394"/>
      <c r="J82" s="394"/>
      <c r="K82" s="395"/>
      <c r="L82" s="213"/>
      <c r="M82" s="169"/>
      <c r="N82" s="214"/>
      <c r="O82" s="388" t="s">
        <v>106</v>
      </c>
      <c r="P82" s="389"/>
      <c r="Q82" s="389"/>
      <c r="R82" s="389"/>
      <c r="S82" s="389"/>
      <c r="T82" s="471"/>
      <c r="U82" s="472"/>
      <c r="V82" s="472"/>
      <c r="W82" s="473"/>
      <c r="X82" s="187"/>
      <c r="Y82" s="166"/>
      <c r="Z82" s="214"/>
      <c r="AA82" s="386" t="s">
        <v>175</v>
      </c>
      <c r="AB82" s="387"/>
      <c r="AC82" s="387"/>
      <c r="AD82" s="387"/>
      <c r="AE82" s="387"/>
      <c r="AF82" s="471"/>
      <c r="AG82" s="472"/>
      <c r="AH82" s="472"/>
      <c r="AI82" s="473"/>
      <c r="AJ82" s="216"/>
      <c r="AK82" s="6"/>
      <c r="AL82" s="142"/>
      <c r="AM82" s="142"/>
      <c r="AN82" s="142"/>
      <c r="AO82" s="143"/>
      <c r="AP82" s="4"/>
      <c r="AQ82" s="299"/>
      <c r="AU82" s="306"/>
      <c r="AV82" s="306"/>
      <c r="AW82" s="306"/>
      <c r="AX82" s="306"/>
      <c r="AY82" s="306"/>
      <c r="AZ82" s="306"/>
      <c r="BA82" s="306"/>
      <c r="BB82" s="306"/>
      <c r="BC82" s="306"/>
      <c r="BD82" s="306"/>
      <c r="BE82" s="306"/>
      <c r="BF82" s="306"/>
      <c r="BG82" s="306"/>
      <c r="BH82" s="306"/>
      <c r="BI82" s="306"/>
      <c r="BJ82" s="306"/>
      <c r="BL82" s="18"/>
      <c r="BM82" s="18"/>
      <c r="BN82" s="18"/>
      <c r="BO82" s="18"/>
      <c r="BP82" s="18"/>
      <c r="BQ82" s="18"/>
      <c r="BR82" s="18"/>
      <c r="BS82" s="306"/>
      <c r="BT82" s="299"/>
      <c r="BU82" s="299"/>
      <c r="BV82" s="299"/>
      <c r="BW82" s="299"/>
      <c r="BX82" s="305"/>
      <c r="BY82" s="305"/>
      <c r="BZ82" s="305"/>
      <c r="CA82" s="305"/>
      <c r="CB82" s="305"/>
      <c r="CC82" s="307"/>
      <c r="CD82" s="307"/>
      <c r="CE82" s="307"/>
      <c r="CF82" s="308"/>
      <c r="CG82" s="308"/>
      <c r="CH82" s="308"/>
      <c r="CI82" s="308"/>
      <c r="CJ82" s="308"/>
      <c r="CK82" s="308"/>
      <c r="CL82" s="308"/>
      <c r="CM82" s="308"/>
    </row>
    <row r="83" spans="1:91" s="298" customFormat="1" ht="3.95" customHeight="1" x14ac:dyDescent="0.2">
      <c r="A83" s="18"/>
      <c r="B83" s="21"/>
      <c r="C83" s="169"/>
      <c r="D83" s="169"/>
      <c r="E83" s="23"/>
      <c r="F83" s="23"/>
      <c r="G83" s="23"/>
      <c r="H83" s="23"/>
      <c r="I83" s="23"/>
      <c r="J83" s="23"/>
      <c r="K83" s="213"/>
      <c r="L83" s="213"/>
      <c r="M83" s="169"/>
      <c r="N83" s="214"/>
      <c r="O83" s="169"/>
      <c r="P83" s="23"/>
      <c r="Q83" s="23"/>
      <c r="R83" s="23"/>
      <c r="S83" s="23"/>
      <c r="T83" s="224"/>
      <c r="U83" s="224"/>
      <c r="V83" s="224"/>
      <c r="W83" s="224"/>
      <c r="X83" s="213"/>
      <c r="Y83" s="21"/>
      <c r="Z83" s="214"/>
      <c r="AA83" s="169"/>
      <c r="AB83" s="23"/>
      <c r="AC83" s="23"/>
      <c r="AD83" s="23"/>
      <c r="AE83" s="23"/>
      <c r="AF83" s="225"/>
      <c r="AG83" s="225"/>
      <c r="AH83" s="226"/>
      <c r="AI83" s="227"/>
      <c r="AJ83" s="217"/>
      <c r="AK83" s="150"/>
      <c r="AL83" s="142"/>
      <c r="AM83" s="142"/>
      <c r="AN83" s="142"/>
      <c r="AO83" s="143"/>
      <c r="AP83" s="4"/>
      <c r="AQ83" s="299"/>
      <c r="AU83" s="306"/>
      <c r="AV83" s="306"/>
      <c r="AW83" s="306"/>
      <c r="AX83" s="306"/>
      <c r="AY83" s="306"/>
      <c r="AZ83" s="306"/>
      <c r="BA83" s="306"/>
      <c r="BB83" s="306"/>
      <c r="BC83" s="306"/>
      <c r="BD83" s="306"/>
      <c r="BE83" s="306"/>
      <c r="BF83" s="306"/>
      <c r="BG83" s="306"/>
      <c r="BH83" s="306"/>
      <c r="BI83" s="306"/>
      <c r="BJ83" s="306"/>
      <c r="BL83" s="18"/>
      <c r="BM83" s="235"/>
      <c r="BN83" s="307"/>
      <c r="BO83" s="309"/>
      <c r="BP83" s="306"/>
      <c r="BQ83" s="306"/>
      <c r="BR83" s="306"/>
      <c r="BS83" s="299"/>
      <c r="BT83" s="299"/>
      <c r="BU83" s="299"/>
      <c r="BV83" s="299"/>
      <c r="BW83" s="299"/>
    </row>
    <row r="84" spans="1:91" s="298" customFormat="1" ht="3.95" customHeight="1" x14ac:dyDescent="0.2">
      <c r="A84" s="18"/>
      <c r="B84" s="21"/>
      <c r="C84" s="169"/>
      <c r="D84" s="169"/>
      <c r="E84" s="23"/>
      <c r="F84" s="23"/>
      <c r="G84" s="23"/>
      <c r="H84" s="296"/>
      <c r="I84" s="296"/>
      <c r="J84" s="296"/>
      <c r="K84" s="296"/>
      <c r="L84" s="213"/>
      <c r="M84" s="169"/>
      <c r="N84" s="214"/>
      <c r="O84" s="169"/>
      <c r="P84" s="23"/>
      <c r="Q84" s="23"/>
      <c r="R84" s="23"/>
      <c r="S84" s="23"/>
      <c r="T84" s="234"/>
      <c r="U84" s="234"/>
      <c r="V84" s="234"/>
      <c r="W84" s="234"/>
      <c r="X84" s="213"/>
      <c r="Y84" s="21"/>
      <c r="Z84" s="214"/>
      <c r="AA84" s="169"/>
      <c r="AB84" s="23"/>
      <c r="AC84" s="23"/>
      <c r="AD84" s="23"/>
      <c r="AE84" s="23"/>
      <c r="AF84" s="14"/>
      <c r="AG84" s="14"/>
      <c r="AH84" s="281"/>
      <c r="AI84" s="17"/>
      <c r="AJ84" s="217"/>
      <c r="AK84" s="150"/>
      <c r="AL84" s="142"/>
      <c r="AM84" s="142"/>
      <c r="AN84" s="142"/>
      <c r="AO84" s="143"/>
      <c r="AP84" s="4"/>
      <c r="AQ84" s="299"/>
      <c r="AU84" s="306"/>
      <c r="AV84" s="306"/>
      <c r="AW84" s="306"/>
      <c r="AX84" s="306"/>
      <c r="AY84" s="306"/>
      <c r="AZ84" s="306"/>
      <c r="BA84" s="306"/>
      <c r="BB84" s="306"/>
      <c r="BC84" s="306"/>
      <c r="BD84" s="306"/>
      <c r="BE84" s="306"/>
      <c r="BF84" s="306"/>
      <c r="BG84" s="306"/>
      <c r="BH84" s="306"/>
      <c r="BI84" s="306"/>
      <c r="BJ84" s="306"/>
      <c r="BL84" s="18"/>
      <c r="BM84" s="235"/>
      <c r="BN84" s="307"/>
      <c r="BO84" s="309"/>
      <c r="BP84" s="306"/>
      <c r="BQ84" s="306"/>
      <c r="BR84" s="306"/>
      <c r="BS84" s="299"/>
      <c r="BT84" s="299"/>
      <c r="BU84" s="299"/>
      <c r="BV84" s="299"/>
      <c r="BW84" s="299"/>
    </row>
    <row r="85" spans="1:91" s="298" customFormat="1" ht="14.1" customHeight="1" x14ac:dyDescent="0.2">
      <c r="A85" s="18"/>
      <c r="B85" s="21"/>
      <c r="C85" s="169"/>
      <c r="D85" s="390" t="s">
        <v>94</v>
      </c>
      <c r="E85" s="391"/>
      <c r="F85" s="391"/>
      <c r="G85" s="392"/>
      <c r="H85" s="396"/>
      <c r="I85" s="397"/>
      <c r="J85" s="397"/>
      <c r="K85" s="398"/>
      <c r="L85" s="217"/>
      <c r="M85" s="173"/>
      <c r="N85" s="179"/>
      <c r="O85" s="341" t="s">
        <v>99</v>
      </c>
      <c r="P85" s="342"/>
      <c r="Q85" s="342"/>
      <c r="R85" s="342"/>
      <c r="S85" s="342"/>
      <c r="T85" s="346">
        <f>LeaseAmount+NewUtilities</f>
        <v>0</v>
      </c>
      <c r="U85" s="347"/>
      <c r="V85" s="347"/>
      <c r="W85" s="348"/>
      <c r="X85" s="316"/>
      <c r="Y85" s="166"/>
      <c r="Z85" s="181"/>
      <c r="AA85" s="341" t="s">
        <v>196</v>
      </c>
      <c r="AB85" s="342"/>
      <c r="AC85" s="342"/>
      <c r="AD85" s="342"/>
      <c r="AE85" s="342"/>
      <c r="AF85" s="343">
        <f>RentalAssistanceReceived-RentalAssistanceUsed</f>
        <v>0</v>
      </c>
      <c r="AG85" s="344"/>
      <c r="AH85" s="344"/>
      <c r="AI85" s="345"/>
      <c r="AJ85" s="318"/>
      <c r="AK85" s="150"/>
      <c r="AL85" s="142"/>
      <c r="AM85" s="142"/>
      <c r="AN85" s="317"/>
      <c r="AO85" s="143"/>
      <c r="AP85" s="4"/>
      <c r="AQ85" s="299"/>
      <c r="AU85" s="306"/>
      <c r="AV85" s="306"/>
      <c r="AW85" s="306"/>
      <c r="AX85" s="306"/>
      <c r="AY85" s="306"/>
      <c r="AZ85" s="306"/>
      <c r="BA85" s="306"/>
      <c r="BB85" s="306"/>
      <c r="BC85" s="306"/>
      <c r="BD85" s="306"/>
      <c r="BE85" s="306"/>
      <c r="BF85" s="306"/>
      <c r="BG85" s="306"/>
      <c r="BH85" s="306"/>
      <c r="BI85" s="306"/>
      <c r="BJ85" s="306"/>
      <c r="BL85" s="18"/>
      <c r="BM85" s="235"/>
      <c r="BN85" s="307"/>
      <c r="BO85" s="309"/>
      <c r="BP85" s="306"/>
      <c r="BQ85" s="306"/>
      <c r="BR85" s="306"/>
      <c r="BS85" s="299"/>
      <c r="BT85" s="299"/>
      <c r="BU85" s="299"/>
      <c r="BV85" s="299"/>
      <c r="BW85" s="299"/>
    </row>
    <row r="86" spans="1:91" s="306" customFormat="1" ht="3.95" customHeight="1" x14ac:dyDescent="0.2">
      <c r="A86" s="148"/>
      <c r="B86" s="148"/>
      <c r="C86" s="170"/>
      <c r="D86" s="170"/>
      <c r="E86" s="171"/>
      <c r="F86" s="171"/>
      <c r="G86" s="171"/>
      <c r="H86" s="171"/>
      <c r="I86" s="171"/>
      <c r="J86" s="171"/>
      <c r="K86" s="171"/>
      <c r="L86" s="172"/>
      <c r="M86" s="174"/>
      <c r="N86" s="180"/>
      <c r="O86" s="170"/>
      <c r="P86" s="171"/>
      <c r="Q86" s="171"/>
      <c r="R86" s="171"/>
      <c r="S86" s="171"/>
      <c r="T86" s="188"/>
      <c r="U86" s="188"/>
      <c r="V86" s="188"/>
      <c r="W86" s="188"/>
      <c r="X86" s="189"/>
      <c r="Y86" s="150"/>
      <c r="Z86" s="182"/>
      <c r="AA86" s="190"/>
      <c r="AB86" s="188"/>
      <c r="AC86" s="188"/>
      <c r="AD86" s="188"/>
      <c r="AE86" s="188"/>
      <c r="AF86" s="188"/>
      <c r="AG86" s="188"/>
      <c r="AH86" s="188"/>
      <c r="AI86" s="188"/>
      <c r="AJ86" s="189"/>
      <c r="AK86" s="149"/>
      <c r="AL86" s="142"/>
      <c r="AM86" s="142"/>
      <c r="AN86" s="142"/>
      <c r="AO86" s="143"/>
      <c r="AP86" s="165"/>
      <c r="AQ86" s="319"/>
      <c r="AS86" s="298"/>
      <c r="AT86" s="298"/>
      <c r="BK86" s="298"/>
      <c r="BL86" s="18"/>
      <c r="BM86" s="235"/>
      <c r="BN86" s="307"/>
      <c r="BO86" s="309"/>
      <c r="BS86" s="299"/>
      <c r="BT86" s="299"/>
      <c r="BU86" s="299"/>
      <c r="BV86" s="299"/>
      <c r="BW86" s="299"/>
      <c r="BX86" s="298"/>
      <c r="BY86" s="298"/>
      <c r="BZ86" s="298"/>
      <c r="CA86" s="298"/>
      <c r="CB86" s="298"/>
      <c r="CC86" s="298"/>
      <c r="CD86" s="298"/>
      <c r="CE86" s="298"/>
      <c r="CF86" s="298"/>
      <c r="CG86" s="298"/>
      <c r="CH86" s="298"/>
      <c r="CI86" s="298"/>
      <c r="CJ86" s="298"/>
      <c r="CK86" s="298"/>
      <c r="CL86" s="298"/>
      <c r="CM86" s="298"/>
    </row>
    <row r="87" spans="1:91" s="306" customFormat="1" ht="3.95" customHeight="1" x14ac:dyDescent="0.2">
      <c r="A87" s="148"/>
      <c r="B87" s="148"/>
      <c r="C87" s="148"/>
      <c r="D87" s="148"/>
      <c r="E87" s="148"/>
      <c r="F87" s="148"/>
      <c r="G87" s="148"/>
      <c r="H87" s="148"/>
      <c r="I87" s="148"/>
      <c r="J87" s="148"/>
      <c r="K87" s="148"/>
      <c r="L87" s="148"/>
      <c r="M87" s="148"/>
      <c r="N87" s="148"/>
      <c r="O87" s="148"/>
      <c r="P87" s="148"/>
      <c r="Q87" s="148"/>
      <c r="R87" s="148"/>
      <c r="S87" s="150"/>
      <c r="T87" s="150"/>
      <c r="U87" s="150"/>
      <c r="V87" s="150"/>
      <c r="W87" s="150"/>
      <c r="X87" s="150"/>
      <c r="Y87" s="150"/>
      <c r="Z87" s="150"/>
      <c r="AA87" s="150"/>
      <c r="AB87" s="150"/>
      <c r="AC87" s="150"/>
      <c r="AD87" s="150"/>
      <c r="AE87" s="150"/>
      <c r="AF87" s="150"/>
      <c r="AG87" s="150"/>
      <c r="AH87" s="150"/>
      <c r="AI87" s="150"/>
      <c r="AJ87" s="149"/>
      <c r="AK87" s="142"/>
      <c r="AL87" s="142"/>
      <c r="AM87" s="142"/>
      <c r="AN87" s="142"/>
      <c r="AO87" s="143"/>
      <c r="AP87" s="143"/>
      <c r="AQ87" s="143"/>
      <c r="AS87" s="298"/>
      <c r="AT87" s="298"/>
      <c r="BK87" s="298"/>
      <c r="BL87" s="18"/>
      <c r="BM87" s="235"/>
      <c r="BN87" s="307"/>
      <c r="BO87" s="309"/>
      <c r="BS87" s="299"/>
      <c r="BT87" s="299"/>
      <c r="BU87" s="299"/>
      <c r="BV87" s="299"/>
      <c r="BW87" s="299"/>
      <c r="BX87" s="298"/>
      <c r="BY87" s="298"/>
      <c r="BZ87" s="298"/>
      <c r="CA87" s="298"/>
      <c r="CB87" s="298"/>
      <c r="CC87" s="298"/>
      <c r="CD87" s="298"/>
      <c r="CE87" s="298"/>
      <c r="CF87" s="298"/>
      <c r="CG87" s="298"/>
      <c r="CH87" s="298"/>
      <c r="CI87" s="298"/>
      <c r="CJ87" s="298"/>
      <c r="CK87" s="298"/>
      <c r="CL87" s="298"/>
      <c r="CM87" s="298"/>
    </row>
    <row r="88" spans="1:91" s="298" customFormat="1" ht="14.1" customHeight="1" x14ac:dyDescent="0.2">
      <c r="A88" s="18"/>
      <c r="B88" s="134" t="s">
        <v>78</v>
      </c>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c r="AK88" s="134"/>
      <c r="AL88" s="134"/>
      <c r="AM88" s="134"/>
      <c r="AN88" s="134"/>
      <c r="AO88" s="7"/>
      <c r="AP88"/>
      <c r="AU88" s="306"/>
      <c r="AV88" s="306"/>
      <c r="AW88" s="306"/>
      <c r="AX88" s="306"/>
      <c r="AY88" s="306"/>
      <c r="AZ88" s="306"/>
      <c r="BA88" s="306"/>
      <c r="BB88" s="306"/>
      <c r="BC88" s="306"/>
      <c r="BD88" s="306"/>
      <c r="BE88" s="306"/>
      <c r="BF88" s="306"/>
      <c r="BG88" s="306"/>
      <c r="BH88" s="306"/>
      <c r="BI88" s="306"/>
      <c r="BJ88" s="306"/>
      <c r="BL88" s="18"/>
      <c r="BM88" s="235"/>
      <c r="BN88" s="307"/>
      <c r="BO88" s="309"/>
      <c r="BP88" s="306"/>
      <c r="BQ88" s="306"/>
      <c r="BR88" s="306"/>
      <c r="BS88" s="299"/>
      <c r="BT88" s="299"/>
      <c r="BU88" s="299"/>
      <c r="BV88" s="299"/>
      <c r="BW88" s="299"/>
      <c r="CE88" s="299"/>
      <c r="CF88" s="299"/>
      <c r="CG88" s="299"/>
      <c r="CH88" s="299"/>
      <c r="CI88" s="299"/>
      <c r="CJ88" s="299"/>
      <c r="CK88" s="299"/>
      <c r="CL88" s="299"/>
      <c r="CM88" s="299"/>
    </row>
    <row r="89" spans="1:91" s="298" customFormat="1" ht="3.95" customHeight="1" x14ac:dyDescent="0.2">
      <c r="A89" s="18"/>
      <c r="B89" s="203"/>
      <c r="C89" s="203"/>
      <c r="D89" s="203"/>
      <c r="E89" s="203"/>
      <c r="F89" s="203"/>
      <c r="G89" s="203"/>
      <c r="H89" s="203"/>
      <c r="I89" s="203"/>
      <c r="J89" s="203"/>
      <c r="K89" s="203"/>
      <c r="L89" s="203"/>
      <c r="M89" s="203"/>
      <c r="N89" s="203"/>
      <c r="O89" s="203"/>
      <c r="P89" s="203"/>
      <c r="Q89" s="203"/>
      <c r="R89" s="203"/>
      <c r="S89" s="203"/>
      <c r="T89" s="203"/>
      <c r="U89" s="203"/>
      <c r="V89" s="203"/>
      <c r="W89" s="203"/>
      <c r="X89" s="203"/>
      <c r="Y89" s="203"/>
      <c r="Z89" s="203"/>
      <c r="AA89" s="203"/>
      <c r="AB89" s="203"/>
      <c r="AC89" s="203"/>
      <c r="AD89" s="203"/>
      <c r="AE89" s="203"/>
      <c r="AF89" s="203"/>
      <c r="AG89" s="203"/>
      <c r="AH89" s="203"/>
      <c r="AI89" s="203"/>
      <c r="AJ89" s="203"/>
      <c r="AK89" s="203"/>
      <c r="AL89" s="203"/>
      <c r="AM89" s="203"/>
      <c r="AN89" s="33"/>
      <c r="AO89" s="7"/>
      <c r="AP89"/>
      <c r="AU89" s="306"/>
      <c r="AV89" s="306"/>
      <c r="AW89" s="306"/>
      <c r="AX89" s="306"/>
      <c r="AY89" s="306"/>
      <c r="AZ89" s="306"/>
      <c r="BA89" s="306"/>
      <c r="BB89" s="306"/>
      <c r="BC89" s="306"/>
      <c r="BD89" s="306"/>
      <c r="BE89" s="306"/>
      <c r="BF89" s="306"/>
      <c r="BG89" s="306"/>
      <c r="BH89" s="306"/>
      <c r="BI89" s="306"/>
      <c r="BJ89" s="306"/>
      <c r="BL89" s="18"/>
      <c r="BM89" s="235"/>
      <c r="BN89" s="307"/>
      <c r="BO89" s="309"/>
      <c r="BP89" s="306"/>
      <c r="BQ89" s="306"/>
      <c r="BR89" s="306"/>
      <c r="BS89" s="299"/>
      <c r="BT89" s="299"/>
      <c r="BU89" s="299"/>
      <c r="BV89" s="299"/>
      <c r="BW89" s="299"/>
      <c r="CE89" s="132"/>
      <c r="CF89" s="299"/>
      <c r="CG89" s="299"/>
      <c r="CH89" s="299"/>
      <c r="CI89" s="299"/>
      <c r="CJ89" s="299"/>
      <c r="CK89" s="299"/>
      <c r="CL89" s="299"/>
      <c r="CM89" s="299"/>
    </row>
    <row r="90" spans="1:91" s="311" customFormat="1" ht="12.75" customHeight="1" x14ac:dyDescent="0.2">
      <c r="A90" s="229"/>
      <c r="B90" s="230"/>
      <c r="C90" s="230"/>
      <c r="D90" s="361" t="str">
        <f>IF(OR(PriorIncomeAmountA="",CurrentIncomeAmountA=""),"Please supply income information to calculate for differential rent",IF(IncomeChange&lt;0,"Income decreased: begin with 30% of current income ("&amp;DOLLAR(PriorExpensesTotalMo)&amp;") plus  "&amp;TEXT(Basis*100-30,"#0")&amp;"% IRT ("&amp;DOLLAR(CurrentIncomeTotalMo*Basis)&amp;") .",IF(IncomeChange&gt;0,"Income increased: begin with the greater of pre-disaster housing costs  ("&amp;DOLLAR(PriorExpensesTotalMo)&amp;"), or 30% of current income plus "&amp;TEXT(Basis*100-30,"#0")&amp;"% IRT ("&amp;DOLLAR(CurrentIncomeTotalMo*Basis)&amp;").","Income unchanged: begin with the greater of pre-disaster housing costs ("&amp;DOLLAR(PriorExpensesTotalMo)&amp;"), or 30% of current income plus "&amp;TEXT(Basis*100-30,"#0")&amp;"% IRT ("&amp;DOLLAR(CurrentIncomeTotalMo*Basis)&amp;").")))</f>
        <v>Please supply income information to calculate for differential rent</v>
      </c>
      <c r="E90" s="361"/>
      <c r="F90" s="361"/>
      <c r="G90" s="361"/>
      <c r="H90" s="361"/>
      <c r="I90" s="361"/>
      <c r="J90" s="361"/>
      <c r="K90" s="361"/>
      <c r="L90" s="361"/>
      <c r="M90" s="361"/>
      <c r="N90" s="361"/>
      <c r="O90" s="361"/>
      <c r="P90" s="361"/>
      <c r="Q90" s="361"/>
      <c r="R90" s="361"/>
      <c r="S90" s="361"/>
      <c r="T90" s="361"/>
      <c r="U90" s="361"/>
      <c r="V90" s="361"/>
      <c r="W90" s="361"/>
      <c r="X90" s="361"/>
      <c r="Y90" s="361"/>
      <c r="Z90" s="361"/>
      <c r="AA90" s="361"/>
      <c r="AB90" s="361"/>
      <c r="AC90" s="361"/>
      <c r="AD90" s="361"/>
      <c r="AE90" s="361"/>
      <c r="AF90" s="361"/>
      <c r="AG90" s="361"/>
      <c r="AH90" s="361"/>
      <c r="AI90" s="361"/>
      <c r="AJ90" s="361"/>
      <c r="AK90" s="361"/>
      <c r="AL90" s="361"/>
      <c r="AM90" s="361"/>
      <c r="AN90" s="231"/>
      <c r="AO90" s="232"/>
      <c r="AP90" s="232"/>
      <c r="AQ90" s="310"/>
      <c r="AU90" s="312"/>
      <c r="AV90" s="312"/>
      <c r="AW90" s="312"/>
      <c r="AX90" s="312"/>
      <c r="AY90" s="312"/>
      <c r="AZ90" s="312"/>
      <c r="BA90" s="312"/>
      <c r="BB90" s="312"/>
      <c r="BC90" s="312"/>
      <c r="BD90" s="312"/>
      <c r="BE90" s="312"/>
      <c r="BF90" s="312"/>
      <c r="BG90" s="312"/>
      <c r="BH90" s="312"/>
      <c r="BI90" s="312"/>
      <c r="BJ90" s="312"/>
      <c r="BK90" s="312"/>
      <c r="BL90" s="312"/>
      <c r="BM90" s="312"/>
      <c r="BN90" s="229"/>
      <c r="BO90" s="229"/>
      <c r="BR90" s="310"/>
      <c r="BS90" s="310"/>
      <c r="BT90" s="310"/>
      <c r="BU90" s="310"/>
      <c r="BV90" s="310"/>
      <c r="BW90" s="310"/>
      <c r="BX90" s="310"/>
      <c r="BY90" s="310"/>
      <c r="BZ90" s="310"/>
      <c r="CA90" s="310"/>
      <c r="CB90" s="310"/>
      <c r="CC90" s="310"/>
      <c r="CD90" s="310"/>
    </row>
    <row r="91" spans="1:91" s="298" customFormat="1" ht="3.95" customHeight="1" x14ac:dyDescent="0.2">
      <c r="A91" s="18"/>
      <c r="B91" s="368"/>
      <c r="C91" s="368"/>
      <c r="D91" s="368"/>
      <c r="E91" s="368"/>
      <c r="F91" s="368"/>
      <c r="G91" s="368"/>
      <c r="H91" s="368"/>
      <c r="I91" s="368"/>
      <c r="J91" s="368"/>
      <c r="K91" s="368"/>
      <c r="L91" s="368"/>
      <c r="M91" s="368"/>
      <c r="N91" s="368"/>
      <c r="O91" s="368"/>
      <c r="P91" s="368"/>
      <c r="Q91" s="368"/>
      <c r="R91" s="368"/>
      <c r="S91" s="368"/>
      <c r="T91" s="368"/>
      <c r="U91" s="368"/>
      <c r="V91" s="368"/>
      <c r="W91" s="368"/>
      <c r="X91" s="368"/>
      <c r="Y91" s="368"/>
      <c r="Z91" s="368"/>
      <c r="AA91" s="368"/>
      <c r="AB91" s="368"/>
      <c r="AC91" s="368"/>
      <c r="AD91" s="368"/>
      <c r="AE91" s="368"/>
      <c r="AF91" s="368"/>
      <c r="AG91" s="368"/>
      <c r="AH91" s="368"/>
      <c r="AI91" s="368"/>
      <c r="AJ91" s="368"/>
      <c r="AK91" s="368"/>
      <c r="AL91" s="368"/>
      <c r="AM91" s="368"/>
      <c r="AN91" s="368"/>
      <c r="AO91" s="4"/>
      <c r="AP91" s="4"/>
      <c r="AQ91" s="299"/>
      <c r="AR91" s="306"/>
      <c r="AS91" s="306"/>
      <c r="AT91" s="306"/>
      <c r="AU91" s="132"/>
      <c r="AV91" s="18"/>
      <c r="AW91" s="18"/>
      <c r="AY91" s="299"/>
      <c r="AZ91" s="299"/>
      <c r="BA91" s="299"/>
      <c r="BB91" s="299"/>
      <c r="BC91" s="299"/>
      <c r="BD91" s="299"/>
      <c r="BE91" s="299"/>
      <c r="BF91" s="299"/>
      <c r="BG91" s="299"/>
      <c r="BH91" s="299"/>
      <c r="BI91" s="299"/>
      <c r="BJ91" s="299"/>
      <c r="BK91" s="299"/>
    </row>
    <row r="92" spans="1:91" s="298" customFormat="1" ht="13.5" customHeight="1" x14ac:dyDescent="0.2">
      <c r="A92" s="18"/>
      <c r="B92" s="175" t="s">
        <v>192</v>
      </c>
      <c r="C92" s="21"/>
      <c r="D92" s="367" t="s">
        <v>183</v>
      </c>
      <c r="E92" s="367"/>
      <c r="F92" s="367"/>
      <c r="G92" s="367"/>
      <c r="H92" s="367"/>
      <c r="I92" s="367"/>
      <c r="J92" s="367"/>
      <c r="K92" s="367"/>
      <c r="L92" s="367"/>
      <c r="M92" s="367"/>
      <c r="N92" s="367"/>
      <c r="O92" s="367"/>
      <c r="P92" s="367"/>
      <c r="Q92" s="367"/>
      <c r="R92" s="367"/>
      <c r="S92" s="367"/>
      <c r="T92" s="21"/>
      <c r="U92" s="200"/>
      <c r="V92" s="195" t="s">
        <v>182</v>
      </c>
      <c r="W92" s="366" t="s">
        <v>184</v>
      </c>
      <c r="X92" s="366"/>
      <c r="Y92" s="366"/>
      <c r="Z92" s="366"/>
      <c r="AA92" s="366"/>
      <c r="AB92" s="366"/>
      <c r="AC92" s="366"/>
      <c r="AD92" s="366"/>
      <c r="AE92" s="366"/>
      <c r="AF92" s="366"/>
      <c r="AG92" s="366"/>
      <c r="AH92" s="366"/>
      <c r="AI92" s="366"/>
      <c r="AJ92" s="366"/>
      <c r="AK92" s="366"/>
      <c r="AL92" s="366"/>
      <c r="AM92" s="366"/>
      <c r="AN92" s="152"/>
      <c r="AO92" s="4"/>
      <c r="AP92" s="4"/>
      <c r="AQ92" s="299"/>
    </row>
    <row r="93" spans="1:91" s="298" customFormat="1" ht="13.5" customHeight="1" x14ac:dyDescent="0.2">
      <c r="A93" s="18"/>
      <c r="B93" s="113" t="s">
        <v>22</v>
      </c>
      <c r="C93" s="404" t="str">
        <f>IF(OR(PriorIncomeAmountA="",CurrentIncomeAmountA=""),"Income Unknown",IF(CurrentAffordability=PriorExpensesTotalMo,"Pre-disaster Housing Cost","30% of Income + "&amp;VALUE(Basis*100-30)&amp;"% IRT"))</f>
        <v>Income Unknown</v>
      </c>
      <c r="D93" s="404"/>
      <c r="E93" s="404"/>
      <c r="F93" s="404"/>
      <c r="G93" s="404"/>
      <c r="H93" s="404"/>
      <c r="I93" s="404"/>
      <c r="J93" s="404"/>
      <c r="K93" s="404"/>
      <c r="L93" s="404"/>
      <c r="M93" s="404"/>
      <c r="N93" s="404"/>
      <c r="O93" s="404"/>
      <c r="P93" s="371">
        <f>IF(OR(PriorIncomeAmountA="",CurrentIncomeAmountA=""),0,IF(IncomeChange&gt;=0,MAX(PriorExpensesTotalMo,CurrentIncomeTotalMo*Basis),CurrentIncomeTotalMo*Basis))</f>
        <v>0</v>
      </c>
      <c r="Q93" s="371"/>
      <c r="R93" s="371"/>
      <c r="S93" s="372"/>
      <c r="T93" s="21"/>
      <c r="U93" s="200"/>
      <c r="V93" s="199" t="s">
        <v>22</v>
      </c>
      <c r="W93" s="349" t="str">
        <f>C96</f>
        <v>Differential Rent</v>
      </c>
      <c r="X93" s="349"/>
      <c r="Y93" s="349"/>
      <c r="Z93" s="349"/>
      <c r="AA93" s="349"/>
      <c r="AB93" s="349"/>
      <c r="AC93" s="349"/>
      <c r="AD93" s="349"/>
      <c r="AE93" s="349"/>
      <c r="AF93" s="349"/>
      <c r="AG93" s="349"/>
      <c r="AH93" s="349"/>
      <c r="AI93" s="218"/>
      <c r="AJ93" s="357">
        <f>DifferentialRentAmount</f>
        <v>0</v>
      </c>
      <c r="AK93" s="357"/>
      <c r="AL93" s="357"/>
      <c r="AM93" s="358"/>
      <c r="AN93" s="6"/>
      <c r="AO93" s="153"/>
      <c r="AP93" s="4"/>
      <c r="AQ93" s="299"/>
    </row>
    <row r="94" spans="1:91" s="298" customFormat="1" ht="13.5" customHeight="1" x14ac:dyDescent="0.25">
      <c r="A94" s="18"/>
      <c r="B94" s="112" t="s">
        <v>24</v>
      </c>
      <c r="C94" s="353" t="s">
        <v>101</v>
      </c>
      <c r="D94" s="353"/>
      <c r="E94" s="353"/>
      <c r="F94" s="353"/>
      <c r="G94" s="353"/>
      <c r="H94" s="353"/>
      <c r="I94" s="353"/>
      <c r="J94" s="353"/>
      <c r="K94" s="353"/>
      <c r="L94" s="353"/>
      <c r="M94" s="353"/>
      <c r="N94" s="353"/>
      <c r="O94" s="125"/>
      <c r="P94" s="402">
        <f>CurrentExpensesTotalMo</f>
        <v>0</v>
      </c>
      <c r="Q94" s="402"/>
      <c r="R94" s="402"/>
      <c r="S94" s="403"/>
      <c r="T94" s="21"/>
      <c r="U94" s="200"/>
      <c r="V94" s="200" t="s">
        <v>24</v>
      </c>
      <c r="W94" s="350" t="str">
        <f>C101</f>
        <v>Amount Over Program Limit (Applicant Cost)</v>
      </c>
      <c r="X94" s="350"/>
      <c r="Y94" s="350"/>
      <c r="Z94" s="350"/>
      <c r="AA94" s="350"/>
      <c r="AB94" s="350"/>
      <c r="AC94" s="350"/>
      <c r="AD94" s="350"/>
      <c r="AE94" s="350"/>
      <c r="AF94" s="350"/>
      <c r="AG94" s="350"/>
      <c r="AH94" s="350"/>
      <c r="AI94" s="198" t="s">
        <v>138</v>
      </c>
      <c r="AJ94" s="359">
        <f>AmountOverLimit</f>
        <v>0</v>
      </c>
      <c r="AK94" s="359"/>
      <c r="AL94" s="359"/>
      <c r="AM94" s="360"/>
      <c r="AN94" s="6"/>
      <c r="AO94" s="102"/>
      <c r="AP94" s="102"/>
    </row>
    <row r="95" spans="1:91" s="298" customFormat="1" ht="13.5" customHeight="1" x14ac:dyDescent="0.2">
      <c r="A95" s="18"/>
      <c r="B95" s="105" t="s">
        <v>28</v>
      </c>
      <c r="C95" s="353" t="s">
        <v>190</v>
      </c>
      <c r="D95" s="353"/>
      <c r="E95" s="353"/>
      <c r="F95" s="353"/>
      <c r="G95" s="353"/>
      <c r="H95" s="353"/>
      <c r="I95" s="353"/>
      <c r="J95" s="353"/>
      <c r="K95" s="353"/>
      <c r="L95" s="353"/>
      <c r="M95" s="353"/>
      <c r="N95" s="353"/>
      <c r="O95" s="126" t="s">
        <v>102</v>
      </c>
      <c r="P95" s="402">
        <f>NewUtilities</f>
        <v>0</v>
      </c>
      <c r="Q95" s="402"/>
      <c r="R95" s="402"/>
      <c r="S95" s="403"/>
      <c r="T95" s="6"/>
      <c r="U95" s="200"/>
      <c r="V95" s="202" t="s">
        <v>28</v>
      </c>
      <c r="W95" s="351" t="s">
        <v>189</v>
      </c>
      <c r="X95" s="351"/>
      <c r="Y95" s="351"/>
      <c r="Z95" s="351"/>
      <c r="AA95" s="351"/>
      <c r="AB95" s="351"/>
      <c r="AC95" s="351"/>
      <c r="AD95" s="351"/>
      <c r="AE95" s="351"/>
      <c r="AF95" s="351"/>
      <c r="AG95" s="351"/>
      <c r="AH95" s="351"/>
      <c r="AI95" s="201"/>
      <c r="AJ95" s="355">
        <f>DifferentialRentAmount+AmountOverLimit</f>
        <v>0</v>
      </c>
      <c r="AK95" s="355"/>
      <c r="AL95" s="355"/>
      <c r="AM95" s="356"/>
      <c r="AN95" s="6"/>
      <c r="AO95" s="4"/>
      <c r="AP95" s="4"/>
      <c r="AQ95" s="299"/>
    </row>
    <row r="96" spans="1:91" ht="13.5" customHeight="1" x14ac:dyDescent="0.2">
      <c r="A96" s="18"/>
      <c r="B96" s="196" t="s">
        <v>26</v>
      </c>
      <c r="C96" s="354" t="s">
        <v>95</v>
      </c>
      <c r="D96" s="354"/>
      <c r="E96" s="354"/>
      <c r="F96" s="354"/>
      <c r="G96" s="354"/>
      <c r="H96" s="354"/>
      <c r="I96" s="354"/>
      <c r="J96" s="354"/>
      <c r="K96" s="354"/>
      <c r="L96" s="354"/>
      <c r="M96" s="354"/>
      <c r="N96" s="354"/>
      <c r="O96" s="354"/>
      <c r="P96" s="490">
        <f>MAX(0,CurrentAffordability-CurrentExpensesTotalMo-NewUtilities)</f>
        <v>0</v>
      </c>
      <c r="Q96" s="490"/>
      <c r="R96" s="490"/>
      <c r="S96" s="491"/>
      <c r="T96" s="6"/>
      <c r="U96" s="200"/>
      <c r="V96" s="364"/>
      <c r="W96" s="364"/>
      <c r="X96" s="364"/>
      <c r="Y96" s="364"/>
      <c r="Z96" s="364"/>
      <c r="AA96" s="364"/>
      <c r="AB96" s="364"/>
      <c r="AC96" s="364"/>
      <c r="AD96" s="364"/>
      <c r="AE96" s="364"/>
      <c r="AF96" s="364"/>
      <c r="AG96" s="364"/>
      <c r="AH96" s="364"/>
      <c r="AI96" s="364"/>
      <c r="AJ96" s="364"/>
      <c r="AK96" s="364"/>
      <c r="AL96" s="364"/>
      <c r="AM96" s="364"/>
      <c r="AN96" s="6"/>
      <c r="AR96" s="298"/>
      <c r="AS96" s="298"/>
      <c r="AT96" s="298"/>
      <c r="AU96" s="298"/>
      <c r="AV96" s="298"/>
      <c r="AW96" s="298"/>
      <c r="AX96" s="298"/>
      <c r="AY96" s="27"/>
    </row>
    <row r="97" spans="1:81" ht="13.5" customHeight="1" x14ac:dyDescent="0.2">
      <c r="A97" s="18"/>
      <c r="B97" s="363"/>
      <c r="C97" s="363"/>
      <c r="D97" s="363"/>
      <c r="E97" s="363"/>
      <c r="F97" s="363"/>
      <c r="G97" s="363"/>
      <c r="H97" s="363"/>
      <c r="I97" s="363"/>
      <c r="J97" s="363"/>
      <c r="K97" s="363"/>
      <c r="L97" s="363"/>
      <c r="M97" s="363"/>
      <c r="N97" s="363"/>
      <c r="O97" s="363"/>
      <c r="P97" s="363"/>
      <c r="Q97" s="363"/>
      <c r="R97" s="363"/>
      <c r="S97" s="363"/>
      <c r="T97" s="6"/>
      <c r="U97" s="200"/>
      <c r="V97" s="365"/>
      <c r="W97" s="365"/>
      <c r="X97" s="365"/>
      <c r="Y97" s="365"/>
      <c r="Z97" s="365"/>
      <c r="AA97" s="365"/>
      <c r="AB97" s="365"/>
      <c r="AC97" s="365"/>
      <c r="AD97" s="365"/>
      <c r="AE97" s="365"/>
      <c r="AF97" s="365"/>
      <c r="AG97" s="365"/>
      <c r="AH97" s="365"/>
      <c r="AI97" s="365"/>
      <c r="AJ97" s="365"/>
      <c r="AK97" s="365"/>
      <c r="AL97" s="365"/>
      <c r="AM97" s="365"/>
      <c r="AN97" s="14"/>
    </row>
    <row r="98" spans="1:81" ht="13.5" customHeight="1" x14ac:dyDescent="0.2">
      <c r="A98" s="27"/>
      <c r="B98" s="147" t="s">
        <v>181</v>
      </c>
      <c r="C98" s="147" t="s">
        <v>187</v>
      </c>
      <c r="D98" s="367" t="s">
        <v>188</v>
      </c>
      <c r="E98" s="367"/>
      <c r="F98" s="367"/>
      <c r="G98" s="367"/>
      <c r="H98" s="367"/>
      <c r="I98" s="367"/>
      <c r="J98" s="367"/>
      <c r="K98" s="367"/>
      <c r="L98" s="367"/>
      <c r="M98" s="367"/>
      <c r="N98" s="367"/>
      <c r="O98" s="367"/>
      <c r="P98" s="367"/>
      <c r="Q98" s="367"/>
      <c r="R98" s="367"/>
      <c r="S98" s="367"/>
      <c r="T98" s="6"/>
      <c r="U98" s="200"/>
      <c r="V98" s="101" t="s">
        <v>185</v>
      </c>
      <c r="W98" s="369" t="s">
        <v>195</v>
      </c>
      <c r="X98" s="369"/>
      <c r="Y98" s="369"/>
      <c r="Z98" s="369"/>
      <c r="AA98" s="369"/>
      <c r="AB98" s="369"/>
      <c r="AC98" s="369"/>
      <c r="AD98" s="369"/>
      <c r="AE98" s="369"/>
      <c r="AF98" s="369"/>
      <c r="AG98" s="369"/>
      <c r="AH98" s="369"/>
      <c r="AI98" s="369"/>
      <c r="AJ98" s="369"/>
      <c r="AK98" s="369"/>
      <c r="AL98" s="369"/>
      <c r="AM98" s="369"/>
      <c r="AN98" s="6"/>
      <c r="AO98" s="102"/>
      <c r="AP98"/>
    </row>
    <row r="99" spans="1:81" s="313" customFormat="1" ht="13.5" customHeight="1" x14ac:dyDescent="0.2">
      <c r="A99" s="107"/>
      <c r="B99" s="104" t="s">
        <v>22</v>
      </c>
      <c r="C99" s="192" t="s">
        <v>76</v>
      </c>
      <c r="D99" s="352" t="s">
        <v>76</v>
      </c>
      <c r="E99" s="352"/>
      <c r="F99" s="352"/>
      <c r="G99" s="352"/>
      <c r="H99" s="352"/>
      <c r="I99" s="352"/>
      <c r="J99" s="352"/>
      <c r="K99" s="352"/>
      <c r="L99" s="352"/>
      <c r="M99" s="352"/>
      <c r="N99" s="352"/>
      <c r="O99" s="192"/>
      <c r="P99" s="371">
        <f>LeaseAmount</f>
        <v>0</v>
      </c>
      <c r="Q99" s="371"/>
      <c r="R99" s="371"/>
      <c r="S99" s="372"/>
      <c r="T99" s="6"/>
      <c r="U99" s="200"/>
      <c r="V99" s="104" t="s">
        <v>22</v>
      </c>
      <c r="W99" s="192" t="s">
        <v>186</v>
      </c>
      <c r="X99" s="192"/>
      <c r="Y99" s="192"/>
      <c r="Z99" s="192"/>
      <c r="AA99" s="192"/>
      <c r="AB99" s="192"/>
      <c r="AC99" s="223"/>
      <c r="AD99" s="223"/>
      <c r="AE99" s="223"/>
      <c r="AF99" s="223"/>
      <c r="AG99" s="223"/>
      <c r="AH99" s="223"/>
      <c r="AI99" s="192"/>
      <c r="AJ99" s="371">
        <f>MIN(LeaseAmount,ProgramLimit)</f>
        <v>0</v>
      </c>
      <c r="AK99" s="371"/>
      <c r="AL99" s="371"/>
      <c r="AM99" s="372"/>
      <c r="AN99" s="6"/>
      <c r="AO99" s="102"/>
      <c r="AP99"/>
      <c r="AQ99" s="299"/>
    </row>
    <row r="100" spans="1:81" ht="13.5" customHeight="1" x14ac:dyDescent="0.2">
      <c r="A100" s="27"/>
      <c r="B100" s="105" t="s">
        <v>39</v>
      </c>
      <c r="C100" s="111" t="s">
        <v>77</v>
      </c>
      <c r="D100" s="353" t="s">
        <v>77</v>
      </c>
      <c r="E100" s="353"/>
      <c r="F100" s="353"/>
      <c r="G100" s="353"/>
      <c r="H100" s="353"/>
      <c r="I100" s="353"/>
      <c r="J100" s="353"/>
      <c r="K100" s="353"/>
      <c r="L100" s="353"/>
      <c r="M100" s="353"/>
      <c r="N100" s="353"/>
      <c r="O100" s="133" t="s">
        <v>102</v>
      </c>
      <c r="P100" s="474">
        <f>FMR*1.5</f>
        <v>0</v>
      </c>
      <c r="Q100" s="474"/>
      <c r="R100" s="474"/>
      <c r="S100" s="475"/>
      <c r="T100" s="6"/>
      <c r="U100" s="200"/>
      <c r="V100" s="36" t="s">
        <v>24</v>
      </c>
      <c r="W100" s="111" t="s">
        <v>95</v>
      </c>
      <c r="X100" s="111"/>
      <c r="Y100" s="111"/>
      <c r="Z100" s="111"/>
      <c r="AA100" s="111"/>
      <c r="AB100" s="111"/>
      <c r="AC100" s="111"/>
      <c r="AD100" s="111"/>
      <c r="AE100" s="111"/>
      <c r="AF100" s="111"/>
      <c r="AG100" s="111"/>
      <c r="AH100" s="111"/>
      <c r="AI100" s="126" t="s">
        <v>102</v>
      </c>
      <c r="AJ100" s="402">
        <f>MIN(LeaseAmount,MAX(DifferentialRentAmount,DHAPContribution-LeaseAmount))</f>
        <v>0</v>
      </c>
      <c r="AK100" s="402"/>
      <c r="AL100" s="402"/>
      <c r="AM100" s="403"/>
      <c r="AN100" s="6"/>
      <c r="AT100" s="132"/>
      <c r="AU100" s="18"/>
      <c r="AV100" s="18"/>
    </row>
    <row r="101" spans="1:81" ht="13.5" customHeight="1" x14ac:dyDescent="0.2">
      <c r="A101" s="27"/>
      <c r="B101" s="103" t="s">
        <v>28</v>
      </c>
      <c r="C101" s="484" t="s">
        <v>191</v>
      </c>
      <c r="D101" s="484"/>
      <c r="E101" s="484"/>
      <c r="F101" s="484"/>
      <c r="G101" s="484"/>
      <c r="H101" s="484"/>
      <c r="I101" s="484"/>
      <c r="J101" s="484"/>
      <c r="K101" s="484"/>
      <c r="L101" s="484"/>
      <c r="M101" s="484"/>
      <c r="N101" s="484"/>
      <c r="O101" s="484"/>
      <c r="P101" s="485">
        <f>MAX(0,LeaseAmount-ProgramLimit)</f>
        <v>0</v>
      </c>
      <c r="Q101" s="485"/>
      <c r="R101" s="485"/>
      <c r="S101" s="486"/>
      <c r="T101" s="6"/>
      <c r="U101" s="228"/>
      <c r="V101" s="194" t="s">
        <v>28</v>
      </c>
      <c r="W101" s="123" t="s">
        <v>112</v>
      </c>
      <c r="X101" s="146"/>
      <c r="Y101" s="146"/>
      <c r="Z101" s="146"/>
      <c r="AA101" s="146"/>
      <c r="AB101" s="146"/>
      <c r="AC101" s="146"/>
      <c r="AD101" s="146"/>
      <c r="AE101" s="146"/>
      <c r="AF101" s="146"/>
      <c r="AG101" s="146"/>
      <c r="AH101" s="146"/>
      <c r="AI101" s="146"/>
      <c r="AJ101" s="490">
        <f>MAX(0,MIN(ProgramLimit-DifferentialRentAmount,LeaseAmount-DifferentialRentAmount))</f>
        <v>0</v>
      </c>
      <c r="AK101" s="490"/>
      <c r="AL101" s="490"/>
      <c r="AM101" s="491"/>
      <c r="AN101" s="6"/>
      <c r="AR101" s="18"/>
    </row>
    <row r="102" spans="1:81" ht="13.5" customHeight="1" x14ac:dyDescent="0.2">
      <c r="A102" s="27"/>
      <c r="B102" s="362"/>
      <c r="C102" s="362"/>
      <c r="D102" s="362"/>
      <c r="E102" s="362"/>
      <c r="F102" s="362"/>
      <c r="G102" s="362"/>
      <c r="H102" s="362"/>
      <c r="I102" s="362"/>
      <c r="J102" s="362"/>
      <c r="K102" s="362"/>
      <c r="L102" s="362"/>
      <c r="M102" s="362"/>
      <c r="N102" s="362"/>
      <c r="O102" s="362"/>
      <c r="P102" s="362"/>
      <c r="Q102" s="362"/>
      <c r="R102" s="362"/>
      <c r="S102" s="362"/>
      <c r="T102" s="362"/>
      <c r="U102" s="362"/>
      <c r="V102" s="362"/>
      <c r="W102" s="362"/>
      <c r="X102" s="362"/>
      <c r="Y102" s="362"/>
      <c r="Z102" s="362"/>
      <c r="AA102" s="362"/>
      <c r="AB102" s="362"/>
      <c r="AC102" s="362"/>
      <c r="AD102" s="362"/>
      <c r="AE102" s="362"/>
      <c r="AF102" s="362"/>
      <c r="AG102" s="362"/>
      <c r="AH102" s="362"/>
      <c r="AI102" s="362"/>
      <c r="AJ102" s="362"/>
      <c r="AK102" s="362"/>
      <c r="AL102" s="362"/>
      <c r="AM102" s="362"/>
      <c r="AN102" s="6"/>
      <c r="AT102" s="132"/>
      <c r="AU102" s="153"/>
      <c r="AV102" s="27"/>
      <c r="AW102" s="27"/>
      <c r="AX102" s="298"/>
      <c r="BN102" s="132"/>
      <c r="BO102" s="18"/>
      <c r="BP102" s="18"/>
    </row>
    <row r="103" spans="1:81" ht="3.95" customHeight="1" x14ac:dyDescent="0.2">
      <c r="A103" s="102"/>
      <c r="B103" s="340"/>
      <c r="C103" s="340"/>
      <c r="D103" s="340"/>
      <c r="E103" s="340"/>
      <c r="F103" s="340"/>
      <c r="G103" s="340"/>
      <c r="H103" s="340"/>
      <c r="I103" s="340"/>
      <c r="J103" s="340"/>
      <c r="K103" s="340"/>
      <c r="L103" s="340"/>
      <c r="M103" s="340"/>
      <c r="N103" s="340"/>
      <c r="O103" s="340"/>
      <c r="P103" s="340"/>
      <c r="Q103" s="340"/>
      <c r="R103" s="340"/>
      <c r="S103" s="340"/>
      <c r="T103" s="340"/>
      <c r="U103" s="340"/>
      <c r="V103" s="340"/>
      <c r="W103" s="340"/>
      <c r="X103" s="340"/>
      <c r="Y103" s="340"/>
      <c r="Z103" s="340"/>
      <c r="AA103" s="340"/>
      <c r="AB103" s="340"/>
      <c r="AC103" s="340"/>
      <c r="AD103" s="340"/>
      <c r="AE103" s="340"/>
      <c r="AF103" s="340"/>
      <c r="AG103" s="340"/>
      <c r="AH103" s="340"/>
      <c r="AI103" s="340"/>
      <c r="AJ103" s="340"/>
      <c r="AK103" s="340"/>
      <c r="AL103" s="340"/>
      <c r="AM103" s="340"/>
      <c r="AN103" s="197"/>
      <c r="AT103" s="132"/>
      <c r="AU103" s="153"/>
      <c r="AV103" s="27"/>
      <c r="AW103" s="27"/>
      <c r="AX103" s="298"/>
    </row>
    <row r="104" spans="1:81" ht="13.5" customHeight="1" x14ac:dyDescent="0.25">
      <c r="A104" s="102"/>
      <c r="B104" s="222" t="s">
        <v>193</v>
      </c>
      <c r="C104" s="219"/>
      <c r="D104" s="334" t="str">
        <f>"Contribution Results for "&amp;H8&amp;" Calculation"</f>
        <v>Contribution Results for Q1 Calculation</v>
      </c>
      <c r="E104" s="334"/>
      <c r="F104" s="334"/>
      <c r="G104" s="334"/>
      <c r="H104" s="334"/>
      <c r="I104" s="334"/>
      <c r="J104" s="334"/>
      <c r="K104" s="334"/>
      <c r="L104" s="334"/>
      <c r="M104" s="334"/>
      <c r="N104" s="334"/>
      <c r="O104" s="334"/>
      <c r="P104" s="334"/>
      <c r="Q104" s="334"/>
      <c r="R104" s="334"/>
      <c r="S104" s="334"/>
      <c r="T104" s="334"/>
      <c r="U104" s="334"/>
      <c r="V104" s="334"/>
      <c r="W104" s="334"/>
      <c r="X104" s="334"/>
      <c r="Y104" s="334"/>
      <c r="Z104" s="334"/>
      <c r="AA104" s="334"/>
      <c r="AB104" s="334"/>
      <c r="AC104" s="334"/>
      <c r="AD104" s="334"/>
      <c r="AE104" s="334"/>
      <c r="AF104" s="334"/>
      <c r="AG104" s="334"/>
      <c r="AH104" s="334"/>
      <c r="AI104" s="334"/>
      <c r="AJ104" s="334"/>
      <c r="AK104" s="334"/>
      <c r="AL104" s="334"/>
      <c r="AM104" s="334"/>
      <c r="AN104" s="220"/>
      <c r="AO104" s="145"/>
      <c r="AP104" s="145"/>
      <c r="AQ104" s="154"/>
      <c r="AY104" s="314"/>
      <c r="AZ104" s="314"/>
      <c r="BA104" s="314"/>
      <c r="BB104" s="314"/>
      <c r="BC104" s="314"/>
      <c r="BD104" s="314"/>
      <c r="BE104" s="314"/>
      <c r="BF104" s="314"/>
      <c r="BG104" s="314"/>
      <c r="BH104" s="314"/>
      <c r="BI104" s="314"/>
      <c r="BJ104" s="314"/>
      <c r="BK104" s="314"/>
      <c r="BM104" s="18"/>
      <c r="BX104" s="153"/>
      <c r="BY104" s="153"/>
      <c r="CA104" s="235"/>
      <c r="CB104" s="235"/>
      <c r="CC104" s="235"/>
    </row>
    <row r="105" spans="1:81" ht="13.5" customHeight="1" x14ac:dyDescent="0.2">
      <c r="A105" s="102"/>
      <c r="B105" s="335" t="s">
        <v>22</v>
      </c>
      <c r="C105" s="121" t="str">
        <f>IF(ISBLANK(LeaseAmount),"The contributions cannot be calculated. No lease amount provided.",IF(CurrentIncomeTotalMo&lt;AJ100+P101,"The applicant's income is less than the calculated Applicant Contribution, therefore the applicant likely does not have the ability to pay their portion of the lease.",IF(DHAPContribution=0,"The applicant can afford the lease amount of "&amp;DOLLAR(LeaseAmount)&amp;" without DHAP. DHAP contribution is zero dollars ($0), therefore the applicant is inegible for DHAP",IF(AJ99&gt;P100,"The lease amount of "&amp;DOLLAR(LeaseAmount)&amp;" is over the program limit of "&amp;DOLLAR(ProgramLimit)&amp;". The applicant contribution is "&amp;DOLLAR(DifferentialRentAmount)&amp;" plus "&amp;DOLLAR(P101)&amp;" for a total of "&amp;DOLLAR(DifferentialRentAmount+AmountOverLimit)&amp;". DHAP can supplement in the amount of "&amp;DOLLAR(DHAPContribution)&amp;".","The lease amount of "&amp;DOLLAR(LeaseAmount)&amp;" is within the program limit of "&amp;DOLLAR(ProgramLimit)&amp;". DHAP can provide "&amp;DOLLAR(DHAPContribution)&amp;" to supplement the applicant's contribution of "&amp;DOLLAR(DifferentialRentAmount+AmountOverLimit)&amp;"."))))&amp;IF(RentalAssistanceReceived-RentalAssistanceUsed&gt;0," Remaining Rental assistance of "&amp;DOLLAR(RentalAssistanceReceived-RentalAssistanceUsed)&amp;" must be applied to rent before any HAP payments can be made.","")</f>
        <v>The contributions cannot be calculated. No lease amount provided.</v>
      </c>
      <c r="D105" s="404" t="str">
        <f>ResultsMessage</f>
        <v xml:space="preserve">There is not enough information to calculate the applicant and housing agency contributions. </v>
      </c>
      <c r="E105" s="404"/>
      <c r="F105" s="404"/>
      <c r="G105" s="404"/>
      <c r="H105" s="404"/>
      <c r="I105" s="404"/>
      <c r="J105" s="404"/>
      <c r="K105" s="404"/>
      <c r="L105" s="404"/>
      <c r="M105" s="404"/>
      <c r="N105" s="404"/>
      <c r="O105" s="404"/>
      <c r="P105" s="404"/>
      <c r="Q105" s="404"/>
      <c r="R105" s="404"/>
      <c r="S105" s="404"/>
      <c r="T105" s="404"/>
      <c r="U105" s="404"/>
      <c r="V105" s="404"/>
      <c r="W105" s="404"/>
      <c r="X105" s="404"/>
      <c r="Y105" s="404"/>
      <c r="Z105" s="404"/>
      <c r="AA105" s="404"/>
      <c r="AB105" s="404"/>
      <c r="AC105" s="404"/>
      <c r="AD105" s="404"/>
      <c r="AE105" s="404"/>
      <c r="AF105" s="404"/>
      <c r="AG105" s="404"/>
      <c r="AH105" s="404"/>
      <c r="AI105" s="404"/>
      <c r="AJ105" s="404"/>
      <c r="AK105" s="404"/>
      <c r="AL105" s="404"/>
      <c r="AM105" s="496"/>
      <c r="AN105" s="221"/>
      <c r="AO105" s="7"/>
      <c r="AQ105" s="153"/>
      <c r="AR105" s="154"/>
      <c r="AS105" s="314"/>
      <c r="AT105" s="314"/>
      <c r="AU105" s="314"/>
      <c r="AV105" s="314"/>
      <c r="AW105" s="314"/>
      <c r="AX105" s="314"/>
    </row>
    <row r="106" spans="1:81" ht="38.25" customHeight="1" x14ac:dyDescent="0.2">
      <c r="A106" s="102"/>
      <c r="B106" s="336"/>
      <c r="C106" s="122"/>
      <c r="D106" s="497"/>
      <c r="E106" s="497"/>
      <c r="F106" s="497"/>
      <c r="G106" s="497"/>
      <c r="H106" s="497"/>
      <c r="I106" s="497"/>
      <c r="J106" s="497"/>
      <c r="K106" s="497"/>
      <c r="L106" s="497"/>
      <c r="M106" s="497"/>
      <c r="N106" s="497"/>
      <c r="O106" s="497"/>
      <c r="P106" s="497"/>
      <c r="Q106" s="497"/>
      <c r="R106" s="497"/>
      <c r="S106" s="497"/>
      <c r="T106" s="497"/>
      <c r="U106" s="497"/>
      <c r="V106" s="497"/>
      <c r="W106" s="497"/>
      <c r="X106" s="497"/>
      <c r="Y106" s="497"/>
      <c r="Z106" s="497"/>
      <c r="AA106" s="497"/>
      <c r="AB106" s="497"/>
      <c r="AC106" s="497"/>
      <c r="AD106" s="497"/>
      <c r="AE106" s="497"/>
      <c r="AF106" s="497"/>
      <c r="AG106" s="497"/>
      <c r="AH106" s="497"/>
      <c r="AI106" s="497"/>
      <c r="AJ106" s="497"/>
      <c r="AK106" s="497"/>
      <c r="AL106" s="497"/>
      <c r="AM106" s="498"/>
      <c r="AN106" s="3"/>
      <c r="AQ106" s="153"/>
      <c r="BK106" s="235"/>
      <c r="BL106" s="18"/>
    </row>
    <row r="107" spans="1:81" ht="13.5" thickBot="1" x14ac:dyDescent="0.25">
      <c r="A107" s="102"/>
      <c r="B107" s="37" t="s">
        <v>24</v>
      </c>
      <c r="C107" s="119" t="s">
        <v>103</v>
      </c>
      <c r="D107" s="492" t="s">
        <v>113</v>
      </c>
      <c r="E107" s="492"/>
      <c r="F107" s="492"/>
      <c r="G107" s="492"/>
      <c r="H107" s="492"/>
      <c r="I107" s="492"/>
      <c r="J107" s="492"/>
      <c r="K107" s="492"/>
      <c r="L107" s="492"/>
      <c r="M107" s="492"/>
      <c r="N107" s="492"/>
      <c r="O107" s="492"/>
      <c r="P107" s="492"/>
      <c r="Q107" s="492"/>
      <c r="R107" s="492"/>
      <c r="S107" s="492"/>
      <c r="T107" s="492"/>
      <c r="U107" s="492"/>
      <c r="V107" s="492"/>
      <c r="W107" s="492"/>
      <c r="X107" s="492"/>
      <c r="Y107" s="492"/>
      <c r="Z107" s="492"/>
      <c r="AA107" s="492"/>
      <c r="AB107" s="492"/>
      <c r="AC107" s="492"/>
      <c r="AD107" s="492"/>
      <c r="AE107" s="492"/>
      <c r="AF107" s="492"/>
      <c r="AG107" s="492"/>
      <c r="AH107" s="492"/>
      <c r="AI107" s="493"/>
      <c r="AJ107" s="487">
        <f>AJ100+AmountOverLimit</f>
        <v>0</v>
      </c>
      <c r="AK107" s="488"/>
      <c r="AL107" s="488"/>
      <c r="AM107" s="489"/>
      <c r="AN107" s="3"/>
      <c r="AQ107" s="154"/>
      <c r="BL107" s="18"/>
    </row>
    <row r="108" spans="1:81" ht="13.5" thickBot="1" x14ac:dyDescent="0.25">
      <c r="A108"/>
      <c r="B108" s="37" t="s">
        <v>28</v>
      </c>
      <c r="C108" s="120" t="s">
        <v>81</v>
      </c>
      <c r="D108" s="494" t="s">
        <v>110</v>
      </c>
      <c r="E108" s="494"/>
      <c r="F108" s="494"/>
      <c r="G108" s="494"/>
      <c r="H108" s="494"/>
      <c r="I108" s="494"/>
      <c r="J108" s="494"/>
      <c r="K108" s="494"/>
      <c r="L108" s="494"/>
      <c r="M108" s="494"/>
      <c r="N108" s="494"/>
      <c r="O108" s="494"/>
      <c r="P108" s="494"/>
      <c r="Q108" s="494"/>
      <c r="R108" s="494"/>
      <c r="S108" s="494"/>
      <c r="T108" s="494"/>
      <c r="U108" s="494"/>
      <c r="V108" s="494"/>
      <c r="W108" s="494"/>
      <c r="X108" s="494"/>
      <c r="Y108" s="494"/>
      <c r="Z108" s="494"/>
      <c r="AA108" s="494"/>
      <c r="AB108" s="494"/>
      <c r="AC108" s="494"/>
      <c r="AD108" s="494"/>
      <c r="AE108" s="494"/>
      <c r="AF108" s="494"/>
      <c r="AG108" s="494"/>
      <c r="AH108" s="494"/>
      <c r="AI108" s="495"/>
      <c r="AJ108" s="487">
        <f>AJ101</f>
        <v>0</v>
      </c>
      <c r="AK108" s="488"/>
      <c r="AL108" s="488"/>
      <c r="AM108" s="489"/>
      <c r="AN108" s="320"/>
      <c r="BL108" s="18"/>
    </row>
    <row r="109" spans="1:81" x14ac:dyDescent="0.2">
      <c r="BL109" s="18"/>
    </row>
  </sheetData>
  <sheetProtection sheet="1" objects="1" scenarios="1" selectLockedCells="1"/>
  <mergeCells count="317">
    <mergeCell ref="C101:O101"/>
    <mergeCell ref="P101:S101"/>
    <mergeCell ref="AJ107:AM107"/>
    <mergeCell ref="AJ101:AM101"/>
    <mergeCell ref="AJ100:AM100"/>
    <mergeCell ref="H9:Z9"/>
    <mergeCell ref="D107:AI107"/>
    <mergeCell ref="D108:AI108"/>
    <mergeCell ref="P95:S95"/>
    <mergeCell ref="P96:S96"/>
    <mergeCell ref="C95:N95"/>
    <mergeCell ref="D105:AM106"/>
    <mergeCell ref="AF80:AI80"/>
    <mergeCell ref="AF82:AI82"/>
    <mergeCell ref="T82:W82"/>
    <mergeCell ref="AJ108:AM108"/>
    <mergeCell ref="AF52:AH52"/>
    <mergeCell ref="AJ52:AM52"/>
    <mergeCell ref="AJ60:AM61"/>
    <mergeCell ref="C52:J52"/>
    <mergeCell ref="L52:O52"/>
    <mergeCell ref="AA52:AD52"/>
    <mergeCell ref="AA56:AD56"/>
    <mergeCell ref="AA59:AD59"/>
    <mergeCell ref="G1:AH1"/>
    <mergeCell ref="T80:W80"/>
    <mergeCell ref="P100:S100"/>
    <mergeCell ref="AJ99:AM99"/>
    <mergeCell ref="AI1:AM1"/>
    <mergeCell ref="C46:J46"/>
    <mergeCell ref="C69:J70"/>
    <mergeCell ref="AJ43:AM43"/>
    <mergeCell ref="AA17:AD18"/>
    <mergeCell ref="B5:G5"/>
    <mergeCell ref="B3:G3"/>
    <mergeCell ref="B9:G9"/>
    <mergeCell ref="AB3:AM3"/>
    <mergeCell ref="AI6:AM6"/>
    <mergeCell ref="H3:Z3"/>
    <mergeCell ref="AA4:AH4"/>
    <mergeCell ref="AA6:AH6"/>
    <mergeCell ref="Q64:S64"/>
    <mergeCell ref="Q67:S67"/>
    <mergeCell ref="AA70:AI71"/>
    <mergeCell ref="C54:J55"/>
    <mergeCell ref="AA51:AM51"/>
    <mergeCell ref="Q52:S52"/>
    <mergeCell ref="U52:X52"/>
    <mergeCell ref="AE43:AI43"/>
    <mergeCell ref="AE22:AI22"/>
    <mergeCell ref="AE25:AI25"/>
    <mergeCell ref="AE28:AI28"/>
    <mergeCell ref="AE31:AI31"/>
    <mergeCell ref="AA5:AM5"/>
    <mergeCell ref="Q55:S55"/>
    <mergeCell ref="Q58:S58"/>
    <mergeCell ref="Q61:S61"/>
    <mergeCell ref="AA34:AD34"/>
    <mergeCell ref="AA37:AD37"/>
    <mergeCell ref="AA40:AD40"/>
    <mergeCell ref="AA43:AD43"/>
    <mergeCell ref="AJ22:AM22"/>
    <mergeCell ref="AJ25:AM25"/>
    <mergeCell ref="AJ28:AM28"/>
    <mergeCell ref="AJ31:AM31"/>
    <mergeCell ref="AJ34:AM34"/>
    <mergeCell ref="AJ37:AM37"/>
    <mergeCell ref="AJ40:AM40"/>
    <mergeCell ref="AJ35:AM36"/>
    <mergeCell ref="AJ17:AM18"/>
    <mergeCell ref="AJ20:AM21"/>
    <mergeCell ref="AJ23:AM24"/>
    <mergeCell ref="AJ26:AM27"/>
    <mergeCell ref="AJ29:AM30"/>
    <mergeCell ref="AJ32:AM33"/>
    <mergeCell ref="L29:O30"/>
    <mergeCell ref="L16:O16"/>
    <mergeCell ref="L19:O19"/>
    <mergeCell ref="L22:O22"/>
    <mergeCell ref="L25:O25"/>
    <mergeCell ref="L28:O28"/>
    <mergeCell ref="L31:O31"/>
    <mergeCell ref="L26:O27"/>
    <mergeCell ref="AA20:AD21"/>
    <mergeCell ref="AA23:AD24"/>
    <mergeCell ref="AA26:AD27"/>
    <mergeCell ref="U20:X21"/>
    <mergeCell ref="U23:X24"/>
    <mergeCell ref="U26:X27"/>
    <mergeCell ref="L20:O21"/>
    <mergeCell ref="AF20:AH20"/>
    <mergeCell ref="AF23:AH23"/>
    <mergeCell ref="AF26:AH26"/>
    <mergeCell ref="AF29:AH29"/>
    <mergeCell ref="AF32:AH32"/>
    <mergeCell ref="AA19:AD19"/>
    <mergeCell ref="P22:T22"/>
    <mergeCell ref="P25:T25"/>
    <mergeCell ref="P19:T19"/>
    <mergeCell ref="L34:O34"/>
    <mergeCell ref="U40:X40"/>
    <mergeCell ref="L37:O37"/>
    <mergeCell ref="L40:O40"/>
    <mergeCell ref="P28:T28"/>
    <mergeCell ref="P31:T31"/>
    <mergeCell ref="P34:T34"/>
    <mergeCell ref="P37:T37"/>
    <mergeCell ref="P40:T40"/>
    <mergeCell ref="U38:X39"/>
    <mergeCell ref="Q41:S41"/>
    <mergeCell ref="L43:O43"/>
    <mergeCell ref="U22:X22"/>
    <mergeCell ref="L44:O45"/>
    <mergeCell ref="L41:O42"/>
    <mergeCell ref="AA38:AD39"/>
    <mergeCell ref="AA41:AD42"/>
    <mergeCell ref="AJ12:AM12"/>
    <mergeCell ref="AF12:AH12"/>
    <mergeCell ref="AF14:AH14"/>
    <mergeCell ref="AF17:AH17"/>
    <mergeCell ref="L23:O24"/>
    <mergeCell ref="Q38:S38"/>
    <mergeCell ref="Q20:S20"/>
    <mergeCell ref="Q23:S23"/>
    <mergeCell ref="Q26:S26"/>
    <mergeCell ref="Q29:S29"/>
    <mergeCell ref="Q32:S32"/>
    <mergeCell ref="Q35:S35"/>
    <mergeCell ref="L32:O33"/>
    <mergeCell ref="L35:O36"/>
    <mergeCell ref="AJ38:AM39"/>
    <mergeCell ref="AJ41:AM42"/>
    <mergeCell ref="Q44:S44"/>
    <mergeCell ref="AA22:AD22"/>
    <mergeCell ref="AA25:AD25"/>
    <mergeCell ref="AA28:AD28"/>
    <mergeCell ref="AA44:AD45"/>
    <mergeCell ref="U28:X28"/>
    <mergeCell ref="U31:X31"/>
    <mergeCell ref="U34:X34"/>
    <mergeCell ref="U37:X37"/>
    <mergeCell ref="U43:X43"/>
    <mergeCell ref="AA35:AD36"/>
    <mergeCell ref="AA31:AD31"/>
    <mergeCell ref="AA29:AD30"/>
    <mergeCell ref="AA32:AD33"/>
    <mergeCell ref="U29:X30"/>
    <mergeCell ref="U32:X33"/>
    <mergeCell ref="U25:X25"/>
    <mergeCell ref="U44:X45"/>
    <mergeCell ref="B12:J12"/>
    <mergeCell ref="L12:O12"/>
    <mergeCell ref="AA12:AD12"/>
    <mergeCell ref="L11:X11"/>
    <mergeCell ref="AA11:AM11"/>
    <mergeCell ref="L14:O15"/>
    <mergeCell ref="L17:O18"/>
    <mergeCell ref="AA14:AD15"/>
    <mergeCell ref="B17:I19"/>
    <mergeCell ref="AE16:AI16"/>
    <mergeCell ref="AE19:AI19"/>
    <mergeCell ref="Q12:S12"/>
    <mergeCell ref="B14:F15"/>
    <mergeCell ref="U12:X12"/>
    <mergeCell ref="U14:X15"/>
    <mergeCell ref="AJ16:AM16"/>
    <mergeCell ref="AJ19:AM19"/>
    <mergeCell ref="AJ14:AM15"/>
    <mergeCell ref="Q14:S14"/>
    <mergeCell ref="Q17:S17"/>
    <mergeCell ref="U17:X18"/>
    <mergeCell ref="U16:X16"/>
    <mergeCell ref="U19:X19"/>
    <mergeCell ref="AA16:AD16"/>
    <mergeCell ref="AE34:AI34"/>
    <mergeCell ref="AE37:AI37"/>
    <mergeCell ref="AE40:AI40"/>
    <mergeCell ref="AF54:AH54"/>
    <mergeCell ref="L54:O55"/>
    <mergeCell ref="AJ56:AM56"/>
    <mergeCell ref="U46:X46"/>
    <mergeCell ref="L66:O67"/>
    <mergeCell ref="AJ46:AM46"/>
    <mergeCell ref="AA62:AD62"/>
    <mergeCell ref="AA65:AD65"/>
    <mergeCell ref="AJ62:AM62"/>
    <mergeCell ref="AJ65:AM65"/>
    <mergeCell ref="L62:O62"/>
    <mergeCell ref="L65:O65"/>
    <mergeCell ref="AJ44:AM45"/>
    <mergeCell ref="U63:X64"/>
    <mergeCell ref="L60:O61"/>
    <mergeCell ref="Q60:S60"/>
    <mergeCell ref="L51:X51"/>
    <mergeCell ref="L38:O39"/>
    <mergeCell ref="P43:T43"/>
    <mergeCell ref="U35:X36"/>
    <mergeCell ref="U41:X42"/>
    <mergeCell ref="L63:O64"/>
    <mergeCell ref="Q63:S63"/>
    <mergeCell ref="B44:D45"/>
    <mergeCell ref="Q66:S66"/>
    <mergeCell ref="L57:O58"/>
    <mergeCell ref="Q57:S57"/>
    <mergeCell ref="U57:X58"/>
    <mergeCell ref="AA57:AD58"/>
    <mergeCell ref="AF57:AH57"/>
    <mergeCell ref="U47:X48"/>
    <mergeCell ref="U60:X61"/>
    <mergeCell ref="AA54:AD55"/>
    <mergeCell ref="AJ57:AM58"/>
    <mergeCell ref="AJ59:AM59"/>
    <mergeCell ref="AF55:AH55"/>
    <mergeCell ref="AJ63:AM64"/>
    <mergeCell ref="AF64:AH64"/>
    <mergeCell ref="AA63:AD64"/>
    <mergeCell ref="AF63:AH63"/>
    <mergeCell ref="AF61:AH61"/>
    <mergeCell ref="AF60:AH60"/>
    <mergeCell ref="AA60:AD61"/>
    <mergeCell ref="AF58:AH58"/>
    <mergeCell ref="AF67:AH67"/>
    <mergeCell ref="L68:O69"/>
    <mergeCell ref="AJ70:AM71"/>
    <mergeCell ref="L70:T71"/>
    <mergeCell ref="H85:K85"/>
    <mergeCell ref="H82:K82"/>
    <mergeCell ref="U70:X71"/>
    <mergeCell ref="AF66:AH66"/>
    <mergeCell ref="B20:I22"/>
    <mergeCell ref="B23:I24"/>
    <mergeCell ref="B26:I27"/>
    <mergeCell ref="B29:I30"/>
    <mergeCell ref="B32:I33"/>
    <mergeCell ref="B35:I36"/>
    <mergeCell ref="B38:J39"/>
    <mergeCell ref="B41:I42"/>
    <mergeCell ref="AJ47:AM48"/>
    <mergeCell ref="AJ54:AM55"/>
    <mergeCell ref="Q54:S54"/>
    <mergeCell ref="U54:X55"/>
    <mergeCell ref="AF35:AH35"/>
    <mergeCell ref="AF38:AH38"/>
    <mergeCell ref="AF41:AH41"/>
    <mergeCell ref="AF44:AH44"/>
    <mergeCell ref="B1:F1"/>
    <mergeCell ref="C94:N94"/>
    <mergeCell ref="P94:S94"/>
    <mergeCell ref="C93:O93"/>
    <mergeCell ref="C57:J58"/>
    <mergeCell ref="C60:J61"/>
    <mergeCell ref="C63:J64"/>
    <mergeCell ref="C66:J67"/>
    <mergeCell ref="AJ66:AM67"/>
    <mergeCell ref="E44:J45"/>
    <mergeCell ref="AA66:AD67"/>
    <mergeCell ref="H4:T4"/>
    <mergeCell ref="AI4:AM4"/>
    <mergeCell ref="H6:N6"/>
    <mergeCell ref="B10:AN10"/>
    <mergeCell ref="B4:G4"/>
    <mergeCell ref="L47:T48"/>
    <mergeCell ref="AA47:AI48"/>
    <mergeCell ref="U66:X67"/>
    <mergeCell ref="AJ69:AM69"/>
    <mergeCell ref="L56:O56"/>
    <mergeCell ref="L59:O59"/>
    <mergeCell ref="AJ75:AM75"/>
    <mergeCell ref="U75:X75"/>
    <mergeCell ref="W92:AM92"/>
    <mergeCell ref="D92:S92"/>
    <mergeCell ref="D98:S98"/>
    <mergeCell ref="B91:AN91"/>
    <mergeCell ref="W98:AM98"/>
    <mergeCell ref="D80:G80"/>
    <mergeCell ref="P93:S93"/>
    <mergeCell ref="P99:S99"/>
    <mergeCell ref="B6:G6"/>
    <mergeCell ref="B8:G8"/>
    <mergeCell ref="AJ73:AM74"/>
    <mergeCell ref="AA73:AI74"/>
    <mergeCell ref="AI8:AM8"/>
    <mergeCell ref="AA8:AG8"/>
    <mergeCell ref="O80:S80"/>
    <mergeCell ref="O82:S82"/>
    <mergeCell ref="AA80:AE80"/>
    <mergeCell ref="AA82:AE82"/>
    <mergeCell ref="D85:G85"/>
    <mergeCell ref="D82:G82"/>
    <mergeCell ref="H80:K80"/>
    <mergeCell ref="H8:K8"/>
    <mergeCell ref="AJ68:AM68"/>
    <mergeCell ref="AA68:AD68"/>
    <mergeCell ref="D104:AM104"/>
    <mergeCell ref="B105:B106"/>
    <mergeCell ref="AO52:AP52"/>
    <mergeCell ref="AN51:AN75"/>
    <mergeCell ref="AO12:AP12"/>
    <mergeCell ref="AN11:AN49"/>
    <mergeCell ref="AA85:AE85"/>
    <mergeCell ref="AF85:AI85"/>
    <mergeCell ref="O85:S85"/>
    <mergeCell ref="T85:W85"/>
    <mergeCell ref="W93:AH93"/>
    <mergeCell ref="W94:AH94"/>
    <mergeCell ref="W95:AH95"/>
    <mergeCell ref="D99:N99"/>
    <mergeCell ref="D100:N100"/>
    <mergeCell ref="C96:O96"/>
    <mergeCell ref="AJ95:AM95"/>
    <mergeCell ref="AJ93:AM93"/>
    <mergeCell ref="AJ94:AM94"/>
    <mergeCell ref="D90:AM90"/>
    <mergeCell ref="B102:AM102"/>
    <mergeCell ref="B103:AM103"/>
    <mergeCell ref="B97:S97"/>
    <mergeCell ref="V96:AM97"/>
  </mergeCells>
  <conditionalFormatting sqref="L23:O24">
    <cfRule type="expression" dxfId="88" priority="123">
      <formula>AND(L14&gt;0,L23&gt;0)</formula>
    </cfRule>
    <cfRule type="expression" dxfId="87" priority="169">
      <formula>NOT(ISBLANK(L23))</formula>
    </cfRule>
  </conditionalFormatting>
  <conditionalFormatting sqref="L14:O15">
    <cfRule type="expression" dxfId="86" priority="126">
      <formula>AND(L14&gt;0,L23&gt;0)</formula>
    </cfRule>
    <cfRule type="expression" dxfId="85" priority="167">
      <formula>NOT(ISBLANK(L14))</formula>
    </cfRule>
  </conditionalFormatting>
  <conditionalFormatting sqref="Q14:S14">
    <cfRule type="expression" dxfId="84" priority="165">
      <formula>ISBLANK(L14)</formula>
    </cfRule>
  </conditionalFormatting>
  <conditionalFormatting sqref="Q17:S17">
    <cfRule type="expression" dxfId="83" priority="164">
      <formula>ISBLANK(L17)</formula>
    </cfRule>
  </conditionalFormatting>
  <conditionalFormatting sqref="Q20:S20">
    <cfRule type="expression" dxfId="82" priority="163">
      <formula>ISBLANK(L20)</formula>
    </cfRule>
  </conditionalFormatting>
  <conditionalFormatting sqref="Q23:S23">
    <cfRule type="expression" dxfId="81" priority="162">
      <formula>ISBLANK(L23)</formula>
    </cfRule>
  </conditionalFormatting>
  <conditionalFormatting sqref="Q26:S26">
    <cfRule type="expression" dxfId="80" priority="161">
      <formula>ISBLANK(L26)</formula>
    </cfRule>
  </conditionalFormatting>
  <conditionalFormatting sqref="Q29:S29">
    <cfRule type="expression" dxfId="79" priority="160">
      <formula>ISBLANK(L29)</formula>
    </cfRule>
  </conditionalFormatting>
  <conditionalFormatting sqref="Q32:S32">
    <cfRule type="expression" dxfId="78" priority="159">
      <formula>ISBLANK(L32)</formula>
    </cfRule>
  </conditionalFormatting>
  <conditionalFormatting sqref="Q35:S35">
    <cfRule type="expression" dxfId="77" priority="158">
      <formula>ISBLANK(L35)</formula>
    </cfRule>
  </conditionalFormatting>
  <conditionalFormatting sqref="Q38:S38">
    <cfRule type="expression" dxfId="76" priority="157">
      <formula>ISBLANK(L38)</formula>
    </cfRule>
  </conditionalFormatting>
  <conditionalFormatting sqref="Q41:S41">
    <cfRule type="expression" dxfId="75" priority="156">
      <formula>ISBLANK(L41)</formula>
    </cfRule>
  </conditionalFormatting>
  <conditionalFormatting sqref="Q44:S44">
    <cfRule type="expression" dxfId="74" priority="155">
      <formula>ISBLANK(L44)</formula>
    </cfRule>
  </conditionalFormatting>
  <conditionalFormatting sqref="AF14:AH14">
    <cfRule type="expression" dxfId="73" priority="154">
      <formula>ISBLANK(AA14)</formula>
    </cfRule>
  </conditionalFormatting>
  <conditionalFormatting sqref="AF17:AH17">
    <cfRule type="expression" dxfId="72" priority="153">
      <formula>ISBLANK(AA17)</formula>
    </cfRule>
  </conditionalFormatting>
  <conditionalFormatting sqref="AF20:AH20">
    <cfRule type="expression" dxfId="71" priority="152">
      <formula>ISBLANK(AA20)</formula>
    </cfRule>
  </conditionalFormatting>
  <conditionalFormatting sqref="AF23:AH23">
    <cfRule type="expression" dxfId="70" priority="151">
      <formula>ISBLANK(AA23)</formula>
    </cfRule>
  </conditionalFormatting>
  <conditionalFormatting sqref="AF26:AH26">
    <cfRule type="expression" dxfId="69" priority="150">
      <formula>ISBLANK(AA26)</formula>
    </cfRule>
  </conditionalFormatting>
  <conditionalFormatting sqref="AF29:AH29">
    <cfRule type="expression" dxfId="68" priority="149">
      <formula>ISBLANK(AA29)</formula>
    </cfRule>
  </conditionalFormatting>
  <conditionalFormatting sqref="AF32:AH32">
    <cfRule type="expression" dxfId="67" priority="148">
      <formula>ISBLANK(AA32)</formula>
    </cfRule>
  </conditionalFormatting>
  <conditionalFormatting sqref="AF35:AH35">
    <cfRule type="expression" dxfId="66" priority="147">
      <formula>ISBLANK(AA35)</formula>
    </cfRule>
  </conditionalFormatting>
  <conditionalFormatting sqref="AF38:AH38">
    <cfRule type="expression" dxfId="65" priority="146">
      <formula>ISBLANK(AA38)</formula>
    </cfRule>
  </conditionalFormatting>
  <conditionalFormatting sqref="AF41:AH41">
    <cfRule type="expression" dxfId="64" priority="145">
      <formula>ISBLANK(AA41)</formula>
    </cfRule>
  </conditionalFormatting>
  <conditionalFormatting sqref="AF44:AH44">
    <cfRule type="expression" dxfId="63" priority="144">
      <formula>ISBLANK(AA44)</formula>
    </cfRule>
  </conditionalFormatting>
  <conditionalFormatting sqref="L17:O18">
    <cfRule type="expression" dxfId="62" priority="125">
      <formula>AND(L17&gt;0,L23&gt;0)</formula>
    </cfRule>
    <cfRule type="expression" dxfId="61" priority="140">
      <formula>NOT(ISBLANK(L17))</formula>
    </cfRule>
  </conditionalFormatting>
  <conditionalFormatting sqref="L20:O21 H6:N6 H82 H85 L83:L84 H80 C80 P81 T82 AA6:AA7 AP86 AB77 AC78 Q77 R78">
    <cfRule type="expression" dxfId="60" priority="124">
      <formula>NOT(ISBLANK(C6))</formula>
    </cfRule>
  </conditionalFormatting>
  <conditionalFormatting sqref="L26:O27">
    <cfRule type="expression" dxfId="59" priority="122">
      <formula>NOT(ISBLANK(L26))</formula>
    </cfRule>
  </conditionalFormatting>
  <conditionalFormatting sqref="AA44:AD45 AA41:AD42 AA38:AD39 AA35:AD36 AA32:AD33 AA29:AD30 AA20:AD21 AA26:AD27 L44:O45 L41:O42 L38:O39 L35:O36 L32:O33 L29:O30 E44">
    <cfRule type="expression" dxfId="58" priority="121">
      <formula>NOT(ISBLANK(E20))</formula>
    </cfRule>
  </conditionalFormatting>
  <conditionalFormatting sqref="O6 H4:H5">
    <cfRule type="expression" dxfId="57" priority="120">
      <formula>NOT(ISBLANK(H4))</formula>
    </cfRule>
  </conditionalFormatting>
  <conditionalFormatting sqref="E44:J45">
    <cfRule type="expression" dxfId="56" priority="108">
      <formula>AND($L$44&lt;=0,$AA$44&lt;=0)</formula>
    </cfRule>
  </conditionalFormatting>
  <conditionalFormatting sqref="B1">
    <cfRule type="expression" dxfId="55" priority="95">
      <formula>EXACT($B$1,"DR-####-ST")</formula>
    </cfRule>
  </conditionalFormatting>
  <conditionalFormatting sqref="AA23:AD24">
    <cfRule type="expression" dxfId="54" priority="93">
      <formula>AND(AA14&gt;0,AA23&gt;0)</formula>
    </cfRule>
    <cfRule type="expression" dxfId="53" priority="94">
      <formula>NOT(ISBLANK(AA23))</formula>
    </cfRule>
  </conditionalFormatting>
  <conditionalFormatting sqref="AA17:AD18">
    <cfRule type="expression" dxfId="52" priority="91">
      <formula>AND(AA17&gt;0,AA23&gt;0)</formula>
    </cfRule>
    <cfRule type="expression" dxfId="51" priority="92">
      <formula>NOT(ISBLANK(AA17))</formula>
    </cfRule>
  </conditionalFormatting>
  <conditionalFormatting sqref="AA14:AD15">
    <cfRule type="expression" dxfId="50" priority="89">
      <formula>AND(AA14&gt;0,AA23&gt;0)</formula>
    </cfRule>
    <cfRule type="expression" dxfId="49" priority="90">
      <formula>NOT(ISBLANK(AA14))</formula>
    </cfRule>
  </conditionalFormatting>
  <conditionalFormatting sqref="L54:O55 C63:J64 C60:J61 L63:O64 L60:O61 L57:O58 AA63:AD64 AA60:AD61 AA54:AD55">
    <cfRule type="expression" dxfId="48" priority="87">
      <formula>OR(ISBLANK($C$54),ISBLANK($L$54),ISBLANK($AA$54))</formula>
    </cfRule>
  </conditionalFormatting>
  <conditionalFormatting sqref="AA54:AD55">
    <cfRule type="expression" dxfId="47" priority="84">
      <formula>NOT(ISBLANK(AA54))</formula>
    </cfRule>
  </conditionalFormatting>
  <conditionalFormatting sqref="L54:O55">
    <cfRule type="expression" dxfId="46" priority="85">
      <formula>NOT(ISBLANK(L54))</formula>
    </cfRule>
  </conditionalFormatting>
  <conditionalFormatting sqref="C57:J58">
    <cfRule type="expression" dxfId="45" priority="83">
      <formula>OR(ISBLANK($C$54),ISBLANK($L$54),ISBLANK($AA$54))</formula>
    </cfRule>
  </conditionalFormatting>
  <conditionalFormatting sqref="C57:J58">
    <cfRule type="expression" dxfId="44" priority="82">
      <formula>NOT(ISBLANK(C57))</formula>
    </cfRule>
  </conditionalFormatting>
  <conditionalFormatting sqref="C66:J67">
    <cfRule type="expression" dxfId="43" priority="81">
      <formula>OR(ISBLANK($C$54),ISBLANK($L$54),ISBLANK($AA$54))</formula>
    </cfRule>
  </conditionalFormatting>
  <conditionalFormatting sqref="C66:J67 C63:J64 C60:J61">
    <cfRule type="expression" dxfId="42" priority="80">
      <formula>NOT(ISBLANK(C60))</formula>
    </cfRule>
  </conditionalFormatting>
  <conditionalFormatting sqref="L66:O67">
    <cfRule type="expression" dxfId="41" priority="79">
      <formula>OR(ISBLANK($C$54),ISBLANK($L$54),ISBLANK($AA$54))</formula>
    </cfRule>
  </conditionalFormatting>
  <conditionalFormatting sqref="L66:O67 L63:O64 L60:O61 L57:O58">
    <cfRule type="expression" dxfId="40" priority="78">
      <formula>NOT(ISBLANK(L57))</formula>
    </cfRule>
  </conditionalFormatting>
  <conditionalFormatting sqref="AA66:AD67">
    <cfRule type="expression" dxfId="39" priority="77">
      <formula>OR(ISBLANK($C$54),ISBLANK($L$54),ISBLANK($AA$54))</formula>
    </cfRule>
  </conditionalFormatting>
  <conditionalFormatting sqref="AA66:AD67 AA63:AD64 AA60:AD61">
    <cfRule type="expression" dxfId="38" priority="76">
      <formula>NOT(ISBLANK(AA60))</formula>
    </cfRule>
  </conditionalFormatting>
  <conditionalFormatting sqref="AF66:AH66 AF63:AH63 AF60:AH60 AF57:AH57 AF54:AH54 Q66:S66 Q63:S63 Q60:S60 Q57:S57 Q54:S54">
    <cfRule type="expression" dxfId="37" priority="68">
      <formula>ISBLANK(L54)</formula>
    </cfRule>
  </conditionalFormatting>
  <conditionalFormatting sqref="T80">
    <cfRule type="expression" dxfId="36" priority="59">
      <formula>NOT(ISBLANK(T80))</formula>
    </cfRule>
  </conditionalFormatting>
  <conditionalFormatting sqref="AA54:AD55">
    <cfRule type="expression" dxfId="35" priority="57">
      <formula>NOT(ISBLANK(AA54))</formula>
    </cfRule>
  </conditionalFormatting>
  <conditionalFormatting sqref="AA57:AD58">
    <cfRule type="expression" dxfId="34" priority="56">
      <formula>OR(ISBLANK($C$54),ISBLANK($L$54),ISBLANK($AA$54))</formula>
    </cfRule>
  </conditionalFormatting>
  <conditionalFormatting sqref="AA57:AD58">
    <cfRule type="expression" dxfId="33" priority="55">
      <formula>NOT(ISBLANK(AA57))</formula>
    </cfRule>
  </conditionalFormatting>
  <conditionalFormatting sqref="AA54:AD55">
    <cfRule type="expression" dxfId="32" priority="44">
      <formula>NOT(ISBLANK(AA54))</formula>
    </cfRule>
  </conditionalFormatting>
  <conditionalFormatting sqref="AA54:AD55">
    <cfRule type="expression" dxfId="31" priority="43">
      <formula>NOT(ISBLANK(AA54))</formula>
    </cfRule>
  </conditionalFormatting>
  <conditionalFormatting sqref="U70:X71 U47:X48">
    <cfRule type="expression" dxfId="30" priority="38">
      <formula>IF(AND($U$47&gt;0,$U$70&gt;0),$U$47&gt;$U$70,"")</formula>
    </cfRule>
  </conditionalFormatting>
  <conditionalFormatting sqref="AF80:AI80">
    <cfRule type="expression" dxfId="29" priority="29">
      <formula>NOT(ISBLANK($AF$80))</formula>
    </cfRule>
  </conditionalFormatting>
  <conditionalFormatting sqref="D105:AM106">
    <cfRule type="expression" dxfId="28" priority="3" stopIfTrue="1">
      <formula>FIND("Caution",$D$105)</formula>
    </cfRule>
    <cfRule type="expression" dxfId="27" priority="17">
      <formula>FIND("Note:",$D$105)</formula>
    </cfRule>
  </conditionalFormatting>
  <conditionalFormatting sqref="AJ107:AM107">
    <cfRule type="expression" dxfId="26" priority="16">
      <formula>NOT(OR($AJ$107&gt;0,$AJ$108&gt;0))</formula>
    </cfRule>
  </conditionalFormatting>
  <conditionalFormatting sqref="AJ108:AM108">
    <cfRule type="expression" dxfId="25" priority="15">
      <formula>NOT(OR($AJ$107&gt;0,$AJ$108&gt;0))</formula>
    </cfRule>
  </conditionalFormatting>
  <conditionalFormatting sqref="AI4:AM4 AI6:AM7">
    <cfRule type="expression" dxfId="24" priority="14">
      <formula>NOT(OR($AJ$107&gt;0,$AJ$108&gt;0))</formula>
    </cfRule>
  </conditionalFormatting>
  <conditionalFormatting sqref="U83:U84">
    <cfRule type="expression" dxfId="23" priority="11">
      <formula>NOT(ISBLANK(U83))</formula>
    </cfRule>
  </conditionalFormatting>
  <conditionalFormatting sqref="H8">
    <cfRule type="expression" dxfId="22" priority="9">
      <formula>NOT(ISBLANK(H8))</formula>
    </cfRule>
  </conditionalFormatting>
  <conditionalFormatting sqref="AH8">
    <cfRule type="expression" dxfId="21" priority="8">
      <formula>NOT(ISBLANK(AH8))</formula>
    </cfRule>
  </conditionalFormatting>
  <conditionalFormatting sqref="G83:J84">
    <cfRule type="expression" dxfId="20" priority="7">
      <formula>NOT(ISBLANK(G83))</formula>
    </cfRule>
  </conditionalFormatting>
  <conditionalFormatting sqref="T80 H8">
    <cfRule type="expression" dxfId="19" priority="699">
      <formula>$T$80&gt;$H$85</formula>
    </cfRule>
  </conditionalFormatting>
  <conditionalFormatting sqref="AF82:AI82">
    <cfRule type="expression" dxfId="18" priority="1625">
      <formula>NOT(ISBLANK($AF$82))</formula>
    </cfRule>
  </conditionalFormatting>
  <conditionalFormatting sqref="C105">
    <cfRule type="expression" dxfId="17" priority="1736">
      <formula>$AF$80-$AF$82&gt;0</formula>
    </cfRule>
  </conditionalFormatting>
  <conditionalFormatting sqref="AJ101:AM101">
    <cfRule type="expression" dxfId="16" priority="2822">
      <formula>$AF$80-$AF$82&gt;0</formula>
    </cfRule>
    <cfRule type="expression" dxfId="15" priority="2823" stopIfTrue="1">
      <formula>ISBLANK($T$80)</formula>
    </cfRule>
    <cfRule type="expression" dxfId="14" priority="2824">
      <formula>$AJ$101=0</formula>
    </cfRule>
  </conditionalFormatting>
  <conditionalFormatting sqref="AJ100:AM100 C105">
    <cfRule type="expression" dxfId="13" priority="3534">
      <formula>$AJ$100+$P$101&gt;$AJ$70</formula>
    </cfRule>
  </conditionalFormatting>
  <conditionalFormatting sqref="AJ94">
    <cfRule type="expression" dxfId="12" priority="5">
      <formula>$AJ$94&gt;0</formula>
    </cfRule>
  </conditionalFormatting>
  <conditionalFormatting sqref="P101:S101">
    <cfRule type="expression" dxfId="11" priority="4512">
      <formula>$AJ$100+$P$101&gt;$AJ$70</formula>
    </cfRule>
    <cfRule type="expression" dxfId="10" priority="4513">
      <formula>$P$101&gt;0</formula>
    </cfRule>
  </conditionalFormatting>
  <conditionalFormatting sqref="C105">
    <cfRule type="expression" dxfId="9" priority="4514" stopIfTrue="1">
      <formula>ISBLANK($T$80)</formula>
    </cfRule>
    <cfRule type="expression" dxfId="8" priority="4515">
      <formula>$AJ$101=0</formula>
    </cfRule>
  </conditionalFormatting>
  <conditionalFormatting sqref="AF85:AI85">
    <cfRule type="expression" dxfId="7" priority="4">
      <formula>$AF$85&gt;0</formula>
    </cfRule>
  </conditionalFormatting>
  <conditionalFormatting sqref="C54">
    <cfRule type="expression" dxfId="6" priority="2">
      <formula>OR(ISBLANK($C$54),ISBLANK($L$54),ISBLANK($AA$54))</formula>
    </cfRule>
  </conditionalFormatting>
  <conditionalFormatting sqref="C54">
    <cfRule type="expression" dxfId="5" priority="1">
      <formula>NOT(ISBLANK(C54))</formula>
    </cfRule>
  </conditionalFormatting>
  <dataValidations xWindow="697" yWindow="367" count="8">
    <dataValidation type="list" allowBlank="1" showInputMessage="1" showErrorMessage="1" sqref="Q17 Q20 Q23 Q26 Q29 Q32 Q35 Q38 Q41 Q44 AF14 Q14 AF17 AF20 AF23 AF26 AF29 AF32 AF35 AF38 AF41 AF44 Q57 Q60 Q63 Q66 AF54 Q54 AF57 AF60 AF63 AF66">
      <formula1>FrequencyTypes</formula1>
    </dataValidation>
    <dataValidation type="list" allowBlank="1" showInputMessage="1" showErrorMessage="1" sqref="AP14 AP17 AP20 AP23 AP26 AP29 AP32 AP35 AP38 AP41 AP44 AP60 AP63 AP66 AP57 AP54">
      <formula1>"Yes,No"</formula1>
    </dataValidation>
    <dataValidation allowBlank="1" showInputMessage="1" showErrorMessage="1" promptTitle="Applicant Name" prompt="Enter the applicant's name as it appears in NEMIS" sqref="O6 H5"/>
    <dataValidation type="decimal" operator="greaterThanOrEqual" allowBlank="1" showErrorMessage="1" errorTitle="Less Than Zero" error="Amount cannot be less than zero." promptTitle="Amount" prompt="Please enter a dollar amount." sqref="L54:O55 L57:O58 L60:O61 L63:O64 L66:O67 AA66:AD67 AA57:AD58 AA60:AD61 AA63:AD64 AA54:AD55">
      <formula1>0</formula1>
    </dataValidation>
    <dataValidation type="decimal" operator="greaterThanOrEqual" allowBlank="1" showErrorMessage="1" errorTitle="Less Than Zero" error="Amount cannot be less than zero." sqref="L14:O15 L17:O18 L20:O21 L23:O24 L26:O27 L29:O30 L32:O33 L35:O36 L38:O39 L41:O42 L44:O45 AA44:AD45 AA41:AD42 AA38:AD39 AA35:AD36 AA32:AD33 AA29:AD30 AA26:AD27 AA23:AD24 AA20:AD21 AA17:AD18 AA14:AD15">
      <formula1>0</formula1>
    </dataValidation>
    <dataValidation allowBlank="1" showInputMessage="1" showErrorMessage="1" promptTitle="Registration Number" prompt="Enter the applican'ts FEMA registration number as found in NEMIS" sqref="AA6:AA7 AR8"/>
    <dataValidation allowBlank="1" showErrorMessage="1" sqref="H6:N6 B1:F1 H4:T4"/>
    <dataValidation allowBlank="1" showInputMessage="1" showErrorMessage="1" promptTitle="Occupants" sqref="H80:K80"/>
  </dataValidations>
  <hyperlinks>
    <hyperlink ref="D85:G85" r:id="rId1" display="FMR"/>
  </hyperlinks>
  <pageMargins left="0.7" right="0.7" top="0.75" bottom="0.75" header="0.3" footer="0.3"/>
  <pageSetup scale="75" orientation="portrait" r:id="rId2"/>
  <headerFooter>
    <oddHeader>&amp;C&amp;"Times New Roman,Regular"&amp;18DHAP CONTRIBUTION CALCULATOR &amp;8(v1.15)
Corresponds to OMB No. 1660-0061 / FEMA Form 010-0-12</oddHeader>
  </headerFooter>
  <drawing r:id="rId3"/>
  <legacyDrawing r:id="rId4"/>
  <extLst>
    <ext xmlns:x14="http://schemas.microsoft.com/office/spreadsheetml/2009/9/main" uri="{CCE6A557-97BC-4b89-ADB6-D9C93CAAB3DF}">
      <x14:dataValidations xmlns:xm="http://schemas.microsoft.com/office/excel/2006/main" xWindow="697" yWindow="367" count="1">
        <x14:dataValidation type="list" showErrorMessage="1">
          <x14:formula1>
            <xm:f>Data!$A$23:$A$26</xm:f>
          </x14:formula1>
          <xm:sqref>H8:K8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S70"/>
  <sheetViews>
    <sheetView workbookViewId="0">
      <selection activeCell="L38" sqref="L38"/>
    </sheetView>
  </sheetViews>
  <sheetFormatPr defaultColWidth="3.28515625" defaultRowHeight="12.75" x14ac:dyDescent="0.2"/>
  <cols>
    <col min="1" max="38" width="3.28515625" style="7"/>
    <col min="39" max="39" width="0.85546875" style="7" customWidth="1"/>
    <col min="40" max="44" width="3.28515625" style="102"/>
    <col min="45" max="16384" width="3.28515625" style="7"/>
  </cols>
  <sheetData>
    <row r="1" spans="1:44" ht="15.75" x14ac:dyDescent="0.2">
      <c r="A1" s="518" t="str">
        <f>Calculation!B1</f>
        <v>DR-4085-NY</v>
      </c>
      <c r="B1" s="518"/>
      <c r="C1" s="518"/>
      <c r="D1" s="518"/>
      <c r="E1" s="518"/>
      <c r="F1" s="519" t="str">
        <f>Calculation!G1</f>
        <v>Q1 Calculation</v>
      </c>
      <c r="G1" s="520"/>
      <c r="H1" s="520"/>
      <c r="I1" s="520"/>
      <c r="J1" s="520"/>
      <c r="K1" s="520"/>
      <c r="L1" s="520"/>
      <c r="M1" s="520"/>
      <c r="N1" s="520"/>
      <c r="O1" s="520"/>
      <c r="P1" s="520"/>
      <c r="Q1" s="520"/>
      <c r="R1" s="520"/>
      <c r="S1" s="520"/>
      <c r="T1" s="520"/>
      <c r="U1" s="520"/>
      <c r="V1" s="520"/>
      <c r="W1" s="520"/>
      <c r="X1" s="520"/>
      <c r="Y1" s="520"/>
      <c r="Z1" s="520"/>
      <c r="AA1" s="520"/>
      <c r="AB1" s="520"/>
      <c r="AC1" s="520"/>
      <c r="AD1" s="520"/>
      <c r="AE1" s="520"/>
      <c r="AF1" s="520"/>
      <c r="AG1" s="520"/>
      <c r="AH1" s="521">
        <f ca="1">Calculation!AI1</f>
        <v>41452</v>
      </c>
      <c r="AI1" s="521"/>
      <c r="AJ1" s="521"/>
      <c r="AK1" s="521"/>
      <c r="AL1" s="521"/>
      <c r="AM1"/>
    </row>
    <row r="2" spans="1:44" x14ac:dyDescent="0.2">
      <c r="A2" s="435" t="s">
        <v>43</v>
      </c>
      <c r="B2" s="435"/>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5"/>
      <c r="AK2" s="435"/>
      <c r="AL2" s="435"/>
      <c r="AM2" s="435"/>
    </row>
    <row r="3" spans="1:44" ht="3.95" customHeight="1" x14ac:dyDescent="0.2">
      <c r="A3" s="522"/>
      <c r="B3" s="522"/>
      <c r="C3" s="522"/>
      <c r="D3" s="522"/>
      <c r="E3" s="522"/>
      <c r="F3" s="522"/>
      <c r="G3" s="523"/>
      <c r="H3" s="523"/>
      <c r="I3" s="523"/>
      <c r="J3" s="523"/>
      <c r="K3" s="523"/>
      <c r="L3" s="523"/>
      <c r="M3" s="523"/>
      <c r="N3" s="523"/>
      <c r="O3" s="523"/>
      <c r="P3" s="523"/>
      <c r="Q3" s="523"/>
      <c r="R3" s="523"/>
      <c r="S3" s="523"/>
      <c r="T3" s="523"/>
      <c r="U3" s="523"/>
      <c r="V3" s="523"/>
      <c r="W3" s="523"/>
      <c r="X3" s="523"/>
      <c r="Y3" s="523"/>
      <c r="Z3" s="241"/>
      <c r="AA3" s="523"/>
      <c r="AB3" s="523"/>
      <c r="AC3" s="523"/>
      <c r="AD3" s="523"/>
      <c r="AE3" s="523"/>
      <c r="AF3" s="523"/>
      <c r="AG3" s="523"/>
      <c r="AH3" s="523"/>
      <c r="AI3" s="523"/>
      <c r="AJ3" s="523"/>
      <c r="AK3" s="523"/>
      <c r="AL3" s="523"/>
    </row>
    <row r="4" spans="1:44" ht="15.75" x14ac:dyDescent="0.2">
      <c r="A4" s="529" t="s">
        <v>30</v>
      </c>
      <c r="B4" s="529"/>
      <c r="C4" s="529"/>
      <c r="D4" s="529"/>
      <c r="E4" s="529"/>
      <c r="F4" s="529"/>
      <c r="G4" s="536">
        <f>ApplicantName</f>
        <v>0</v>
      </c>
      <c r="H4" s="537"/>
      <c r="I4" s="537"/>
      <c r="J4" s="537"/>
      <c r="K4" s="537"/>
      <c r="L4" s="537"/>
      <c r="M4" s="537"/>
      <c r="N4" s="537"/>
      <c r="O4" s="537"/>
      <c r="P4" s="537"/>
      <c r="Q4" s="537"/>
      <c r="R4" s="537"/>
      <c r="S4" s="538"/>
      <c r="T4" s="242"/>
      <c r="U4" s="242"/>
      <c r="V4" s="242"/>
      <c r="W4" s="242"/>
      <c r="X4" s="242"/>
      <c r="Y4" s="243"/>
      <c r="Z4" s="539" t="s">
        <v>96</v>
      </c>
      <c r="AA4" s="539"/>
      <c r="AB4" s="539"/>
      <c r="AC4" s="539"/>
      <c r="AD4" s="539"/>
      <c r="AE4" s="539"/>
      <c r="AF4" s="539"/>
      <c r="AG4" s="242"/>
      <c r="AH4" s="533">
        <f>Calculation!AJ95</f>
        <v>0</v>
      </c>
      <c r="AI4" s="534"/>
      <c r="AJ4" s="534"/>
      <c r="AK4" s="534"/>
      <c r="AL4" s="535"/>
      <c r="AM4" s="249"/>
    </row>
    <row r="5" spans="1:44" ht="3.95" customHeight="1" x14ac:dyDescent="0.2">
      <c r="A5" s="540"/>
      <c r="B5" s="540"/>
      <c r="C5" s="540"/>
      <c r="D5" s="540"/>
      <c r="E5" s="540"/>
      <c r="F5" s="540"/>
      <c r="G5" s="242"/>
      <c r="H5" s="242"/>
      <c r="I5" s="242"/>
      <c r="J5" s="242"/>
      <c r="K5" s="242"/>
      <c r="L5" s="242"/>
      <c r="M5" s="242"/>
      <c r="N5" s="242"/>
      <c r="O5" s="242"/>
      <c r="P5" s="242"/>
      <c r="Q5" s="242"/>
      <c r="R5" s="242"/>
      <c r="S5" s="242"/>
      <c r="T5" s="242"/>
      <c r="U5" s="242"/>
      <c r="V5" s="242"/>
      <c r="W5" s="242"/>
      <c r="X5" s="242"/>
      <c r="Y5" s="243"/>
      <c r="Z5" s="540"/>
      <c r="AA5" s="540"/>
      <c r="AB5" s="540"/>
      <c r="AC5" s="540"/>
      <c r="AD5" s="540"/>
      <c r="AE5" s="540"/>
      <c r="AF5" s="540"/>
      <c r="AG5" s="540"/>
      <c r="AH5" s="540"/>
      <c r="AI5" s="540"/>
      <c r="AJ5" s="540"/>
      <c r="AK5" s="540"/>
      <c r="AL5" s="540"/>
      <c r="AM5" s="249"/>
    </row>
    <row r="6" spans="1:44" ht="15.75" x14ac:dyDescent="0.2">
      <c r="A6" s="529" t="s">
        <v>179</v>
      </c>
      <c r="B6" s="529"/>
      <c r="C6" s="529"/>
      <c r="D6" s="529"/>
      <c r="E6" s="529"/>
      <c r="F6" s="529"/>
      <c r="G6" s="530">
        <f>ApplicantRegistration</f>
        <v>0</v>
      </c>
      <c r="H6" s="531"/>
      <c r="I6" s="531"/>
      <c r="J6" s="531"/>
      <c r="K6" s="531"/>
      <c r="L6" s="531"/>
      <c r="M6" s="532"/>
      <c r="N6" s="242"/>
      <c r="O6" s="242"/>
      <c r="P6" s="242"/>
      <c r="Q6" s="242"/>
      <c r="R6" s="242"/>
      <c r="S6" s="242"/>
      <c r="T6" s="242"/>
      <c r="U6" s="242"/>
      <c r="V6" s="242"/>
      <c r="W6" s="242"/>
      <c r="X6" s="242"/>
      <c r="Y6" s="243"/>
      <c r="Z6" s="529" t="s">
        <v>91</v>
      </c>
      <c r="AA6" s="529"/>
      <c r="AB6" s="529"/>
      <c r="AC6" s="529"/>
      <c r="AD6" s="529"/>
      <c r="AE6" s="529"/>
      <c r="AF6" s="529"/>
      <c r="AG6" s="242"/>
      <c r="AH6" s="533">
        <f>Calculation!AI6</f>
        <v>0</v>
      </c>
      <c r="AI6" s="534"/>
      <c r="AJ6" s="534"/>
      <c r="AK6" s="534"/>
      <c r="AL6" s="535"/>
      <c r="AM6" s="249"/>
    </row>
    <row r="7" spans="1:44" ht="3.95" customHeight="1" x14ac:dyDescent="0.2">
      <c r="A7" s="244"/>
      <c r="B7" s="244"/>
      <c r="C7" s="244"/>
      <c r="D7" s="244"/>
      <c r="E7" s="244"/>
      <c r="F7" s="245"/>
      <c r="G7" s="245"/>
      <c r="H7" s="245"/>
      <c r="I7" s="245"/>
      <c r="J7" s="245"/>
      <c r="K7" s="245"/>
      <c r="L7" s="245"/>
      <c r="M7" s="245"/>
      <c r="N7" s="245"/>
      <c r="O7" s="245"/>
      <c r="P7" s="245"/>
      <c r="Q7" s="245"/>
      <c r="R7" s="245"/>
      <c r="S7" s="245"/>
      <c r="T7" s="245"/>
      <c r="U7" s="245"/>
      <c r="V7" s="245"/>
      <c r="W7" s="245"/>
      <c r="X7" s="245"/>
      <c r="Y7" s="246"/>
      <c r="Z7" s="247"/>
      <c r="AA7" s="247"/>
      <c r="AB7" s="247"/>
      <c r="AC7" s="247"/>
      <c r="AD7" s="247"/>
      <c r="AE7" s="247"/>
      <c r="AF7" s="247"/>
      <c r="AG7" s="242"/>
      <c r="AH7" s="248"/>
      <c r="AI7" s="248"/>
      <c r="AJ7" s="248"/>
      <c r="AK7" s="248"/>
      <c r="AL7" s="248"/>
      <c r="AM7" s="249"/>
    </row>
    <row r="8" spans="1:44" ht="3.95" customHeight="1" x14ac:dyDescent="0.2">
      <c r="A8" s="249"/>
      <c r="B8" s="249"/>
      <c r="C8" s="249"/>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row>
    <row r="9" spans="1:44" x14ac:dyDescent="0.2">
      <c r="A9" s="435" t="s">
        <v>235</v>
      </c>
      <c r="B9" s="435"/>
      <c r="C9" s="435"/>
      <c r="D9" s="435"/>
      <c r="E9" s="435"/>
      <c r="F9" s="435"/>
      <c r="G9" s="435"/>
      <c r="H9" s="435"/>
      <c r="I9" s="435"/>
      <c r="J9" s="435"/>
      <c r="K9" s="435"/>
      <c r="L9" s="435"/>
      <c r="M9" s="435"/>
      <c r="N9" s="435"/>
      <c r="O9" s="435"/>
      <c r="P9" s="435"/>
      <c r="Q9" s="435"/>
      <c r="R9" s="435"/>
      <c r="S9" s="435"/>
      <c r="T9" s="435"/>
      <c r="U9" s="435"/>
      <c r="V9" s="435"/>
      <c r="W9" s="435"/>
      <c r="X9" s="435"/>
      <c r="Y9" s="435"/>
      <c r="Z9" s="435"/>
      <c r="AA9" s="435"/>
      <c r="AB9" s="435"/>
      <c r="AC9" s="435"/>
      <c r="AD9" s="435"/>
      <c r="AE9" s="435"/>
      <c r="AF9" s="435"/>
      <c r="AG9" s="435"/>
      <c r="AH9" s="435"/>
      <c r="AI9" s="435"/>
      <c r="AJ9" s="435"/>
      <c r="AK9" s="435"/>
      <c r="AL9" s="435"/>
      <c r="AM9" s="435"/>
    </row>
    <row r="10" spans="1:44" ht="3.95" customHeight="1" x14ac:dyDescent="0.2">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row>
    <row r="11" spans="1:44" x14ac:dyDescent="0.2">
      <c r="A11" s="283" t="s">
        <v>234</v>
      </c>
      <c r="B11" s="102"/>
      <c r="C11" s="102"/>
      <c r="D11" s="102"/>
      <c r="E11" s="102"/>
      <c r="F11" s="102"/>
      <c r="G11" s="102"/>
      <c r="H11" s="102"/>
      <c r="I11" s="102"/>
      <c r="J11" s="102"/>
      <c r="K11" s="102"/>
      <c r="L11" s="102"/>
      <c r="M11" s="102"/>
      <c r="N11" s="102"/>
      <c r="O11" s="102"/>
      <c r="P11" s="102"/>
      <c r="Q11" s="102"/>
      <c r="R11" s="102"/>
      <c r="S11" s="283" t="s">
        <v>233</v>
      </c>
      <c r="T11" s="102"/>
      <c r="U11" s="102"/>
      <c r="V11" s="102"/>
      <c r="W11" s="102"/>
      <c r="X11" s="102"/>
      <c r="Y11" s="102"/>
      <c r="Z11" s="102"/>
      <c r="AA11" s="102"/>
      <c r="AB11" s="102"/>
      <c r="AC11" s="102"/>
      <c r="AD11" s="102"/>
      <c r="AE11" s="102"/>
      <c r="AF11" s="102"/>
      <c r="AG11" s="102"/>
      <c r="AH11" s="102"/>
      <c r="AI11" s="102"/>
      <c r="AJ11" s="102"/>
      <c r="AK11" s="102"/>
      <c r="AL11" s="102"/>
      <c r="AM11" s="102"/>
    </row>
    <row r="12" spans="1:44" ht="3.95" customHeight="1" x14ac:dyDescent="0.2">
      <c r="A12" s="102"/>
      <c r="B12" s="102"/>
      <c r="C12" s="102"/>
      <c r="D12" s="102"/>
      <c r="E12" s="102"/>
      <c r="F12" s="102"/>
      <c r="G12" s="102"/>
      <c r="H12" s="102"/>
      <c r="I12" s="102"/>
      <c r="J12" s="102"/>
      <c r="K12" s="102"/>
      <c r="L12" s="102"/>
      <c r="M12" s="102"/>
      <c r="N12" s="102"/>
      <c r="O12" s="102"/>
      <c r="P12" s="102"/>
      <c r="Q12" s="264"/>
      <c r="R12" s="276"/>
      <c r="S12" s="262"/>
      <c r="AL12" s="102"/>
    </row>
    <row r="13" spans="1:44" x14ac:dyDescent="0.2">
      <c r="A13" s="524" t="s">
        <v>199</v>
      </c>
      <c r="B13" s="524"/>
      <c r="C13" s="524"/>
      <c r="D13" s="524"/>
      <c r="E13" s="524"/>
      <c r="F13" s="524"/>
      <c r="G13" s="249"/>
      <c r="H13" s="511" t="s">
        <v>41</v>
      </c>
      <c r="I13" s="511"/>
      <c r="J13" s="511"/>
      <c r="K13" s="511"/>
      <c r="L13" s="249"/>
      <c r="M13" s="511" t="s">
        <v>200</v>
      </c>
      <c r="N13" s="511"/>
      <c r="O13" s="511"/>
      <c r="P13" s="511"/>
      <c r="Q13" s="257"/>
      <c r="R13" s="276"/>
      <c r="S13" s="262" t="s">
        <v>263</v>
      </c>
      <c r="U13" s="262"/>
      <c r="Z13" s="193"/>
      <c r="AD13" s="280"/>
      <c r="AE13" s="280"/>
      <c r="AF13" s="280"/>
      <c r="AG13" s="280"/>
      <c r="AH13" s="280"/>
    </row>
    <row r="14" spans="1:44" ht="12.75" customHeight="1" x14ac:dyDescent="0.2">
      <c r="A14" s="256"/>
      <c r="B14" s="256"/>
      <c r="C14" s="256"/>
      <c r="D14" s="256"/>
      <c r="E14" s="256"/>
      <c r="F14" s="256"/>
      <c r="G14" s="249"/>
      <c r="H14" s="257"/>
      <c r="I14" s="257"/>
      <c r="J14" s="257"/>
      <c r="K14" s="257"/>
      <c r="L14" s="249"/>
      <c r="M14" s="257"/>
      <c r="N14" s="257"/>
      <c r="O14" s="257"/>
      <c r="P14" s="257"/>
      <c r="Q14" s="250"/>
      <c r="R14" s="277"/>
      <c r="S14" s="262"/>
      <c r="U14" s="509" t="s">
        <v>189</v>
      </c>
      <c r="V14" s="509"/>
      <c r="W14" s="509"/>
      <c r="X14" s="509"/>
      <c r="Z14" s="509" t="s">
        <v>254</v>
      </c>
      <c r="AA14" s="509"/>
      <c r="AB14" s="509"/>
      <c r="AC14" s="509"/>
      <c r="AE14" s="548" t="s">
        <v>232</v>
      </c>
      <c r="AF14" s="548"/>
      <c r="AG14" s="548"/>
      <c r="AI14" s="509" t="s">
        <v>255</v>
      </c>
      <c r="AJ14" s="527"/>
      <c r="AK14" s="527"/>
      <c r="AM14" s="102"/>
      <c r="AR14" s="7"/>
    </row>
    <row r="15" spans="1:44" x14ac:dyDescent="0.2">
      <c r="A15" s="541" t="s">
        <v>62</v>
      </c>
      <c r="B15" s="541"/>
      <c r="C15" s="541"/>
      <c r="D15" s="541"/>
      <c r="E15" s="541"/>
      <c r="F15" s="541"/>
      <c r="G15" s="239"/>
      <c r="H15" s="517">
        <f>PriorMortgageMo</f>
        <v>0</v>
      </c>
      <c r="I15" s="517"/>
      <c r="J15" s="517"/>
      <c r="K15" s="517"/>
      <c r="L15" s="249"/>
      <c r="M15" s="501">
        <f>CurrentMortgageMo</f>
        <v>0</v>
      </c>
      <c r="N15" s="501"/>
      <c r="O15" s="501"/>
      <c r="P15" s="501"/>
      <c r="Q15" s="250"/>
      <c r="R15" s="277"/>
      <c r="S15" s="525" t="s">
        <v>229</v>
      </c>
      <c r="T15" s="525"/>
      <c r="U15" s="510"/>
      <c r="V15" s="510"/>
      <c r="W15" s="510"/>
      <c r="X15" s="510"/>
      <c r="Y15" s="268"/>
      <c r="Z15" s="510"/>
      <c r="AA15" s="510"/>
      <c r="AB15" s="510"/>
      <c r="AC15" s="510"/>
      <c r="AD15" s="293"/>
      <c r="AE15" s="549"/>
      <c r="AF15" s="549"/>
      <c r="AG15" s="549"/>
      <c r="AH15" s="273"/>
      <c r="AI15" s="528"/>
      <c r="AJ15" s="528"/>
      <c r="AK15" s="528"/>
      <c r="AM15" s="102"/>
      <c r="AR15" s="7"/>
    </row>
    <row r="16" spans="1:44" ht="12.75" customHeight="1" x14ac:dyDescent="0.2">
      <c r="A16" s="541" t="s">
        <v>52</v>
      </c>
      <c r="B16" s="541"/>
      <c r="C16" s="541"/>
      <c r="D16" s="541"/>
      <c r="E16" s="541"/>
      <c r="F16" s="541"/>
      <c r="G16" s="255" t="s">
        <v>138</v>
      </c>
      <c r="H16" s="517">
        <f>PriorRentMo</f>
        <v>0</v>
      </c>
      <c r="I16" s="517"/>
      <c r="J16" s="517"/>
      <c r="K16" s="517"/>
      <c r="L16" s="254"/>
      <c r="M16" s="501">
        <f>CurrentRentMo</f>
        <v>0</v>
      </c>
      <c r="N16" s="501"/>
      <c r="O16" s="501"/>
      <c r="P16" s="501"/>
      <c r="Q16" s="260"/>
      <c r="R16" s="278"/>
      <c r="S16" s="526">
        <v>1</v>
      </c>
      <c r="T16" s="526"/>
      <c r="U16" s="501">
        <f>IRT!$L$4</f>
        <v>0</v>
      </c>
      <c r="V16" s="501"/>
      <c r="W16" s="501"/>
      <c r="X16" s="501"/>
      <c r="Z16" s="502">
        <f>$M$17+$M$20+$M$23+$M$31+$M$37+IRT!$L$4</f>
        <v>0</v>
      </c>
      <c r="AA16" s="501"/>
      <c r="AB16" s="501"/>
      <c r="AC16" s="501"/>
      <c r="AD16" s="280"/>
      <c r="AE16" s="547" t="e">
        <f>Z16/M49</f>
        <v>#DIV/0!</v>
      </c>
      <c r="AF16" s="547"/>
      <c r="AG16" s="547"/>
      <c r="AH16" s="269"/>
      <c r="AI16" s="505">
        <f t="shared" ref="AI16:AI27" si="0">Z16-$H$40</f>
        <v>0</v>
      </c>
      <c r="AJ16" s="505"/>
      <c r="AK16" s="505"/>
      <c r="AM16" s="102"/>
      <c r="AR16" s="7"/>
    </row>
    <row r="17" spans="1:45" ht="12.75" customHeight="1" x14ac:dyDescent="0.2">
      <c r="A17" s="543" t="s">
        <v>209</v>
      </c>
      <c r="B17" s="543"/>
      <c r="C17" s="543"/>
      <c r="D17" s="543"/>
      <c r="E17" s="543"/>
      <c r="F17" s="543"/>
      <c r="G17" s="251"/>
      <c r="H17" s="516">
        <f>PriorMortgageMo+PriorRentMo</f>
        <v>0</v>
      </c>
      <c r="I17" s="516"/>
      <c r="J17" s="516"/>
      <c r="K17" s="516"/>
      <c r="L17" s="254"/>
      <c r="M17" s="516">
        <f>CurrentMortgageMo+CurrentRentMo</f>
        <v>0</v>
      </c>
      <c r="N17" s="516"/>
      <c r="O17" s="516"/>
      <c r="P17" s="516"/>
      <c r="Q17" s="260"/>
      <c r="R17" s="278"/>
      <c r="S17" s="506">
        <v>2</v>
      </c>
      <c r="T17" s="506"/>
      <c r="U17" s="501">
        <f>IRT!$L$4</f>
        <v>0</v>
      </c>
      <c r="V17" s="501"/>
      <c r="W17" s="501"/>
      <c r="X17" s="501"/>
      <c r="Z17" s="502">
        <f>$M$17+$M$20+$M$23+$M$31+$M$37+IRT!$L$4</f>
        <v>0</v>
      </c>
      <c r="AA17" s="501"/>
      <c r="AB17" s="501"/>
      <c r="AC17" s="501"/>
      <c r="AD17" s="280"/>
      <c r="AE17" s="546" t="e">
        <f t="shared" ref="AE17:AE27" si="1">Z17/$M$49</f>
        <v>#DIV/0!</v>
      </c>
      <c r="AF17" s="546"/>
      <c r="AG17" s="546"/>
      <c r="AH17" s="270"/>
      <c r="AI17" s="505">
        <f t="shared" si="0"/>
        <v>0</v>
      </c>
      <c r="AJ17" s="505"/>
      <c r="AK17" s="505"/>
      <c r="AM17" s="102"/>
      <c r="AR17" s="7"/>
    </row>
    <row r="18" spans="1:45" ht="12.75" customHeight="1" x14ac:dyDescent="0.2">
      <c r="A18" s="251"/>
      <c r="B18" s="251"/>
      <c r="C18" s="251"/>
      <c r="D18" s="251"/>
      <c r="E18" s="251"/>
      <c r="F18" s="251"/>
      <c r="G18" s="251"/>
      <c r="H18" s="260"/>
      <c r="I18" s="260"/>
      <c r="J18" s="260"/>
      <c r="K18" s="260"/>
      <c r="L18" s="254"/>
      <c r="M18" s="260"/>
      <c r="N18" s="260"/>
      <c r="O18" s="260"/>
      <c r="P18" s="260"/>
      <c r="Q18" s="250"/>
      <c r="R18" s="277"/>
      <c r="S18" s="506">
        <v>3</v>
      </c>
      <c r="T18" s="506"/>
      <c r="U18" s="501">
        <f>IRT!$L$4</f>
        <v>0</v>
      </c>
      <c r="V18" s="501"/>
      <c r="W18" s="501"/>
      <c r="X18" s="501"/>
      <c r="Z18" s="502">
        <f>$M$17+$M$20+$M$23+$M$31+$M$37+IRT!$L$4</f>
        <v>0</v>
      </c>
      <c r="AA18" s="501"/>
      <c r="AB18" s="501"/>
      <c r="AC18" s="501"/>
      <c r="AD18" s="280"/>
      <c r="AE18" s="546" t="e">
        <f t="shared" si="1"/>
        <v>#DIV/0!</v>
      </c>
      <c r="AF18" s="546"/>
      <c r="AG18" s="546"/>
      <c r="AH18" s="270"/>
      <c r="AI18" s="505">
        <f t="shared" si="0"/>
        <v>0</v>
      </c>
      <c r="AJ18" s="505"/>
      <c r="AK18" s="505"/>
      <c r="AM18" s="102"/>
      <c r="AR18" s="7"/>
    </row>
    <row r="19" spans="1:45" ht="12.75" customHeight="1" x14ac:dyDescent="0.2">
      <c r="A19" s="542" t="s">
        <v>201</v>
      </c>
      <c r="B19" s="542"/>
      <c r="C19" s="542"/>
      <c r="D19" s="542"/>
      <c r="E19" s="542"/>
      <c r="F19" s="542"/>
      <c r="G19" s="255" t="s">
        <v>138</v>
      </c>
      <c r="H19" s="514">
        <f>PriorTaxesMo</f>
        <v>0</v>
      </c>
      <c r="I19" s="514"/>
      <c r="J19" s="514"/>
      <c r="K19" s="514"/>
      <c r="L19" s="254"/>
      <c r="M19" s="501">
        <f>CurrentTaxesMo</f>
        <v>0</v>
      </c>
      <c r="N19" s="501"/>
      <c r="O19" s="501"/>
      <c r="P19" s="501"/>
      <c r="Q19" s="260"/>
      <c r="R19" s="278"/>
      <c r="S19" s="506">
        <v>4</v>
      </c>
      <c r="T19" s="506"/>
      <c r="U19" s="501">
        <f>IRT!$L$5</f>
        <v>0</v>
      </c>
      <c r="V19" s="501"/>
      <c r="W19" s="501"/>
      <c r="X19" s="501"/>
      <c r="Z19" s="502">
        <f>$M$17+$M$20+$M$23+$M$31+$M$37+IRT!$L$5</f>
        <v>0</v>
      </c>
      <c r="AA19" s="501"/>
      <c r="AB19" s="501"/>
      <c r="AC19" s="501"/>
      <c r="AD19" s="280"/>
      <c r="AE19" s="546" t="e">
        <f t="shared" si="1"/>
        <v>#DIV/0!</v>
      </c>
      <c r="AF19" s="546"/>
      <c r="AG19" s="546"/>
      <c r="AH19" s="270"/>
      <c r="AI19" s="505">
        <f t="shared" si="0"/>
        <v>0</v>
      </c>
      <c r="AJ19" s="505"/>
      <c r="AK19" s="505"/>
      <c r="AM19" s="102"/>
      <c r="AR19" s="7"/>
    </row>
    <row r="20" spans="1:45" ht="12.75" customHeight="1" x14ac:dyDescent="0.2">
      <c r="A20" s="543" t="s">
        <v>50</v>
      </c>
      <c r="B20" s="543"/>
      <c r="C20" s="543"/>
      <c r="D20" s="543"/>
      <c r="E20" s="543"/>
      <c r="F20" s="543"/>
      <c r="G20" s="253"/>
      <c r="H20" s="516">
        <f>PriorTaxesMo</f>
        <v>0</v>
      </c>
      <c r="I20" s="516"/>
      <c r="J20" s="516"/>
      <c r="K20" s="516"/>
      <c r="L20" s="254"/>
      <c r="M20" s="516">
        <f>CurrentTaxesMo</f>
        <v>0</v>
      </c>
      <c r="N20" s="516"/>
      <c r="O20" s="516"/>
      <c r="P20" s="516"/>
      <c r="Q20" s="260"/>
      <c r="R20" s="278"/>
      <c r="S20" s="506">
        <v>5</v>
      </c>
      <c r="T20" s="506"/>
      <c r="U20" s="501">
        <f>IRT!$L$5</f>
        <v>0</v>
      </c>
      <c r="V20" s="501"/>
      <c r="W20" s="501"/>
      <c r="X20" s="501"/>
      <c r="Z20" s="502">
        <f>$M$17+$M$20+$M$23+$M$31+$M$37+IRT!$L$5</f>
        <v>0</v>
      </c>
      <c r="AA20" s="501"/>
      <c r="AB20" s="501"/>
      <c r="AC20" s="501"/>
      <c r="AD20" s="280"/>
      <c r="AE20" s="546" t="e">
        <f t="shared" si="1"/>
        <v>#DIV/0!</v>
      </c>
      <c r="AF20" s="546"/>
      <c r="AG20" s="546"/>
      <c r="AH20" s="270"/>
      <c r="AI20" s="505">
        <f t="shared" si="0"/>
        <v>0</v>
      </c>
      <c r="AJ20" s="505"/>
      <c r="AK20" s="505"/>
      <c r="AM20" s="102"/>
      <c r="AR20" s="7"/>
    </row>
    <row r="21" spans="1:45" ht="12.75" customHeight="1" x14ac:dyDescent="0.2">
      <c r="A21" s="253"/>
      <c r="B21" s="253"/>
      <c r="C21" s="253"/>
      <c r="D21" s="253"/>
      <c r="E21" s="253"/>
      <c r="F21" s="253"/>
      <c r="G21" s="253"/>
      <c r="H21" s="260"/>
      <c r="I21" s="260"/>
      <c r="J21" s="260"/>
      <c r="K21" s="260"/>
      <c r="L21" s="254"/>
      <c r="M21" s="260"/>
      <c r="N21" s="260"/>
      <c r="O21" s="260"/>
      <c r="P21" s="260"/>
      <c r="Q21" s="250"/>
      <c r="R21" s="277"/>
      <c r="S21" s="506">
        <v>6</v>
      </c>
      <c r="T21" s="506"/>
      <c r="U21" s="501">
        <f>IRT!$L$5</f>
        <v>0</v>
      </c>
      <c r="V21" s="501"/>
      <c r="W21" s="501"/>
      <c r="X21" s="501"/>
      <c r="Z21" s="502">
        <f>$M$17+$M$20+$M$23+$M$31+$M$37+IRT!$L$5</f>
        <v>0</v>
      </c>
      <c r="AA21" s="501"/>
      <c r="AB21" s="501"/>
      <c r="AC21" s="501"/>
      <c r="AD21" s="280"/>
      <c r="AE21" s="546" t="e">
        <f t="shared" si="1"/>
        <v>#DIV/0!</v>
      </c>
      <c r="AF21" s="546"/>
      <c r="AG21" s="546"/>
      <c r="AH21" s="270"/>
      <c r="AI21" s="505">
        <f t="shared" si="0"/>
        <v>0</v>
      </c>
      <c r="AJ21" s="505"/>
      <c r="AK21" s="505"/>
      <c r="AM21" s="102"/>
      <c r="AR21" s="7"/>
    </row>
    <row r="22" spans="1:45" x14ac:dyDescent="0.2">
      <c r="A22" s="542" t="s">
        <v>202</v>
      </c>
      <c r="B22" s="542"/>
      <c r="C22" s="542"/>
      <c r="D22" s="542"/>
      <c r="E22" s="542"/>
      <c r="F22" s="542"/>
      <c r="G22" s="255" t="s">
        <v>138</v>
      </c>
      <c r="H22" s="514">
        <f>PriorInsuranceMo</f>
        <v>0</v>
      </c>
      <c r="I22" s="514"/>
      <c r="J22" s="514"/>
      <c r="K22" s="514"/>
      <c r="L22" s="254"/>
      <c r="M22" s="501">
        <f>CurrentInsuranceMo</f>
        <v>0</v>
      </c>
      <c r="N22" s="501"/>
      <c r="O22" s="501"/>
      <c r="P22" s="501"/>
      <c r="Q22" s="260"/>
      <c r="R22" s="278"/>
      <c r="S22" s="506">
        <v>7</v>
      </c>
      <c r="T22" s="506"/>
      <c r="U22" s="501">
        <f>IRT!$L$6</f>
        <v>0</v>
      </c>
      <c r="V22" s="501"/>
      <c r="W22" s="501"/>
      <c r="X22" s="501"/>
      <c r="Z22" s="502">
        <f>$M$17+$M$20+$M$23+$M$31+$M$37+IRT!$L$6</f>
        <v>0</v>
      </c>
      <c r="AA22" s="501"/>
      <c r="AB22" s="501"/>
      <c r="AC22" s="501"/>
      <c r="AD22" s="280"/>
      <c r="AE22" s="546" t="e">
        <f t="shared" si="1"/>
        <v>#DIV/0!</v>
      </c>
      <c r="AF22" s="546"/>
      <c r="AG22" s="546"/>
      <c r="AH22" s="270"/>
      <c r="AI22" s="505">
        <f t="shared" si="0"/>
        <v>0</v>
      </c>
      <c r="AJ22" s="505"/>
      <c r="AK22" s="505"/>
      <c r="AM22" s="102"/>
      <c r="AR22" s="7"/>
    </row>
    <row r="23" spans="1:45" x14ac:dyDescent="0.2">
      <c r="A23" s="543" t="s">
        <v>198</v>
      </c>
      <c r="B23" s="543"/>
      <c r="C23" s="543"/>
      <c r="D23" s="543"/>
      <c r="E23" s="543"/>
      <c r="F23" s="543"/>
      <c r="G23" s="251"/>
      <c r="H23" s="516">
        <f>PriorInsuranceMo</f>
        <v>0</v>
      </c>
      <c r="I23" s="516"/>
      <c r="J23" s="516"/>
      <c r="K23" s="516"/>
      <c r="L23" s="254"/>
      <c r="M23" s="516">
        <f>CurrentInsuranceMo</f>
        <v>0</v>
      </c>
      <c r="N23" s="516"/>
      <c r="O23" s="516"/>
      <c r="P23" s="516"/>
      <c r="Q23" s="260"/>
      <c r="R23" s="278"/>
      <c r="S23" s="506">
        <v>8</v>
      </c>
      <c r="T23" s="506"/>
      <c r="U23" s="501">
        <f>IRT!$L$6</f>
        <v>0</v>
      </c>
      <c r="V23" s="501"/>
      <c r="W23" s="501"/>
      <c r="X23" s="501"/>
      <c r="Z23" s="502">
        <f>$M$17+$M$20+$M$23+$M$31+$M$37+IRT!$L$6</f>
        <v>0</v>
      </c>
      <c r="AA23" s="501"/>
      <c r="AB23" s="501"/>
      <c r="AC23" s="501"/>
      <c r="AD23" s="280"/>
      <c r="AE23" s="546" t="e">
        <f t="shared" si="1"/>
        <v>#DIV/0!</v>
      </c>
      <c r="AF23" s="546"/>
      <c r="AG23" s="546"/>
      <c r="AH23" s="270"/>
      <c r="AI23" s="505">
        <f t="shared" si="0"/>
        <v>0</v>
      </c>
      <c r="AJ23" s="505"/>
      <c r="AK23" s="505"/>
      <c r="AM23" s="102"/>
      <c r="AR23" s="7"/>
    </row>
    <row r="24" spans="1:45" x14ac:dyDescent="0.2">
      <c r="A24" s="251"/>
      <c r="B24" s="251"/>
      <c r="C24" s="251"/>
      <c r="D24" s="251"/>
      <c r="E24" s="251"/>
      <c r="F24" s="251"/>
      <c r="G24" s="251"/>
      <c r="H24" s="260"/>
      <c r="I24" s="260"/>
      <c r="J24" s="260"/>
      <c r="K24" s="260"/>
      <c r="L24" s="254"/>
      <c r="M24" s="260"/>
      <c r="N24" s="260"/>
      <c r="O24" s="260"/>
      <c r="P24" s="260"/>
      <c r="Q24" s="250"/>
      <c r="R24" s="277"/>
      <c r="S24" s="506">
        <v>9</v>
      </c>
      <c r="T24" s="506"/>
      <c r="U24" s="501">
        <f>IRT!$L$6</f>
        <v>0</v>
      </c>
      <c r="V24" s="501"/>
      <c r="W24" s="501"/>
      <c r="X24" s="501"/>
      <c r="Z24" s="502">
        <f>$M$17+$M$20+$M$23+$M$31+$M$37+IRT!$L$6</f>
        <v>0</v>
      </c>
      <c r="AA24" s="501"/>
      <c r="AB24" s="501"/>
      <c r="AC24" s="501"/>
      <c r="AD24" s="280"/>
      <c r="AE24" s="546" t="e">
        <f t="shared" si="1"/>
        <v>#DIV/0!</v>
      </c>
      <c r="AF24" s="546"/>
      <c r="AG24" s="546"/>
      <c r="AH24" s="270"/>
      <c r="AI24" s="505">
        <f t="shared" si="0"/>
        <v>0</v>
      </c>
      <c r="AJ24" s="505"/>
      <c r="AK24" s="505"/>
      <c r="AM24" s="102"/>
      <c r="AR24" s="7"/>
    </row>
    <row r="25" spans="1:45" x14ac:dyDescent="0.2">
      <c r="A25" s="541" t="s">
        <v>203</v>
      </c>
      <c r="B25" s="541"/>
      <c r="C25" s="541"/>
      <c r="D25" s="541"/>
      <c r="E25" s="541"/>
      <c r="F25" s="541"/>
      <c r="G25" s="239"/>
      <c r="H25" s="517">
        <f>PriorWaterMo</f>
        <v>0</v>
      </c>
      <c r="I25" s="517"/>
      <c r="J25" s="517"/>
      <c r="K25" s="517"/>
      <c r="L25" s="249"/>
      <c r="M25" s="501">
        <f>CurrentWaterMo</f>
        <v>0</v>
      </c>
      <c r="N25" s="501"/>
      <c r="O25" s="501"/>
      <c r="P25" s="501"/>
      <c r="Q25" s="250"/>
      <c r="R25" s="277"/>
      <c r="S25" s="506">
        <v>10</v>
      </c>
      <c r="T25" s="506"/>
      <c r="U25" s="501">
        <f>IRT!$L$7</f>
        <v>0</v>
      </c>
      <c r="V25" s="501"/>
      <c r="W25" s="501"/>
      <c r="X25" s="501"/>
      <c r="Z25" s="502">
        <f>$M$17+$M$20+$M$23+$M$31+$M$37+IRT!$L$7</f>
        <v>0</v>
      </c>
      <c r="AA25" s="501"/>
      <c r="AB25" s="501"/>
      <c r="AC25" s="501"/>
      <c r="AD25" s="280"/>
      <c r="AE25" s="546" t="e">
        <f t="shared" si="1"/>
        <v>#DIV/0!</v>
      </c>
      <c r="AF25" s="546"/>
      <c r="AG25" s="546"/>
      <c r="AH25" s="270"/>
      <c r="AI25" s="505">
        <f t="shared" si="0"/>
        <v>0</v>
      </c>
      <c r="AJ25" s="505"/>
      <c r="AK25" s="505"/>
      <c r="AM25" s="102"/>
      <c r="AR25" s="7"/>
    </row>
    <row r="26" spans="1:45" x14ac:dyDescent="0.2">
      <c r="A26" s="541" t="s">
        <v>204</v>
      </c>
      <c r="B26" s="541"/>
      <c r="C26" s="541"/>
      <c r="D26" s="541"/>
      <c r="E26" s="541"/>
      <c r="F26" s="541"/>
      <c r="G26" s="541"/>
      <c r="H26" s="517">
        <f>PriorElectricMo</f>
        <v>0</v>
      </c>
      <c r="I26" s="517"/>
      <c r="J26" s="517"/>
      <c r="K26" s="517"/>
      <c r="L26" s="249"/>
      <c r="M26" s="501">
        <f>CurrentElectricMo</f>
        <v>0</v>
      </c>
      <c r="N26" s="501"/>
      <c r="O26" s="501"/>
      <c r="P26" s="501"/>
      <c r="Q26" s="250"/>
      <c r="R26" s="277"/>
      <c r="S26" s="506">
        <v>11</v>
      </c>
      <c r="T26" s="506"/>
      <c r="U26" s="501">
        <f>IRT!$L$7</f>
        <v>0</v>
      </c>
      <c r="V26" s="501"/>
      <c r="W26" s="501"/>
      <c r="X26" s="501"/>
      <c r="Z26" s="502">
        <f>$M$17+$M$20+$M$23+$M$31+$M$37+IRT!$L$7</f>
        <v>0</v>
      </c>
      <c r="AA26" s="501"/>
      <c r="AB26" s="501"/>
      <c r="AC26" s="501"/>
      <c r="AD26" s="280"/>
      <c r="AE26" s="546" t="e">
        <f t="shared" si="1"/>
        <v>#DIV/0!</v>
      </c>
      <c r="AF26" s="546"/>
      <c r="AG26" s="546"/>
      <c r="AH26" s="270"/>
      <c r="AI26" s="505">
        <f t="shared" si="0"/>
        <v>0</v>
      </c>
      <c r="AJ26" s="505"/>
      <c r="AK26" s="505"/>
      <c r="AM26" s="102"/>
      <c r="AR26" s="7"/>
    </row>
    <row r="27" spans="1:45" x14ac:dyDescent="0.2">
      <c r="A27" s="541" t="s">
        <v>205</v>
      </c>
      <c r="B27" s="541"/>
      <c r="C27" s="541"/>
      <c r="D27" s="541"/>
      <c r="E27" s="541"/>
      <c r="F27" s="541"/>
      <c r="G27" s="541"/>
      <c r="H27" s="517">
        <f>PriorGasMo</f>
        <v>0</v>
      </c>
      <c r="I27" s="517"/>
      <c r="J27" s="517"/>
      <c r="K27" s="517"/>
      <c r="L27" s="249"/>
      <c r="M27" s="501">
        <f>CurrentGasMo</f>
        <v>0</v>
      </c>
      <c r="N27" s="501"/>
      <c r="O27" s="501"/>
      <c r="P27" s="501"/>
      <c r="Q27" s="250"/>
      <c r="R27" s="277"/>
      <c r="S27" s="506">
        <v>12</v>
      </c>
      <c r="T27" s="506"/>
      <c r="U27" s="501">
        <f>IRT!$L$7</f>
        <v>0</v>
      </c>
      <c r="V27" s="501"/>
      <c r="W27" s="501"/>
      <c r="X27" s="501"/>
      <c r="Z27" s="502">
        <f>$M$17+$M$20+$M$23+$M$31+$M$37+IRT!$L$7</f>
        <v>0</v>
      </c>
      <c r="AA27" s="501"/>
      <c r="AB27" s="501"/>
      <c r="AC27" s="501"/>
      <c r="AD27" s="280"/>
      <c r="AE27" s="546" t="e">
        <f t="shared" si="1"/>
        <v>#DIV/0!</v>
      </c>
      <c r="AF27" s="546"/>
      <c r="AG27" s="546"/>
      <c r="AH27" s="270"/>
      <c r="AI27" s="505">
        <f t="shared" si="0"/>
        <v>0</v>
      </c>
      <c r="AJ27" s="505"/>
      <c r="AK27" s="505"/>
      <c r="AM27" s="102"/>
      <c r="AR27" s="7"/>
    </row>
    <row r="28" spans="1:45" x14ac:dyDescent="0.2">
      <c r="A28" s="541" t="s">
        <v>206</v>
      </c>
      <c r="B28" s="541"/>
      <c r="C28" s="541"/>
      <c r="D28" s="541"/>
      <c r="E28" s="541"/>
      <c r="F28" s="541"/>
      <c r="G28" s="239"/>
      <c r="H28" s="517">
        <f>PriorOilMo</f>
        <v>0</v>
      </c>
      <c r="I28" s="517"/>
      <c r="J28" s="517"/>
      <c r="K28" s="517"/>
      <c r="L28" s="249"/>
      <c r="M28" s="501">
        <f>CurrentOilMo</f>
        <v>0</v>
      </c>
      <c r="N28" s="501"/>
      <c r="O28" s="501"/>
      <c r="P28" s="501"/>
      <c r="Q28" s="250"/>
      <c r="R28" s="277"/>
      <c r="V28" s="501"/>
      <c r="W28" s="503"/>
      <c r="X28" s="503"/>
      <c r="AD28" s="280"/>
      <c r="AE28" s="280"/>
      <c r="AF28" s="280"/>
      <c r="AG28" s="280"/>
      <c r="AH28" s="280"/>
    </row>
    <row r="29" spans="1:45" x14ac:dyDescent="0.2">
      <c r="A29" s="541" t="s">
        <v>207</v>
      </c>
      <c r="B29" s="541"/>
      <c r="C29" s="541"/>
      <c r="D29" s="541"/>
      <c r="E29" s="541"/>
      <c r="F29" s="541"/>
      <c r="G29" s="239"/>
      <c r="H29" s="517">
        <f>PriorPropaneMo</f>
        <v>0</v>
      </c>
      <c r="I29" s="517"/>
      <c r="J29" s="517"/>
      <c r="K29" s="517"/>
      <c r="L29" s="249"/>
      <c r="M29" s="501">
        <f>CurrentPropaneMo</f>
        <v>0</v>
      </c>
      <c r="N29" s="501"/>
      <c r="O29" s="501"/>
      <c r="P29" s="501"/>
      <c r="Q29" s="250"/>
      <c r="R29" s="277"/>
      <c r="V29" s="294"/>
      <c r="W29" s="274"/>
      <c r="X29" s="274"/>
      <c r="AD29" s="280"/>
      <c r="AE29" s="280"/>
      <c r="AF29" s="280"/>
      <c r="AG29" s="280"/>
      <c r="AH29" s="280"/>
    </row>
    <row r="30" spans="1:45" x14ac:dyDescent="0.2">
      <c r="A30" s="541" t="s">
        <v>208</v>
      </c>
      <c r="B30" s="541"/>
      <c r="C30" s="541"/>
      <c r="D30" s="541"/>
      <c r="E30" s="541"/>
      <c r="F30" s="541"/>
      <c r="G30" s="255" t="s">
        <v>138</v>
      </c>
      <c r="H30" s="517">
        <f>PriorSewerMo</f>
        <v>0</v>
      </c>
      <c r="I30" s="517"/>
      <c r="J30" s="517"/>
      <c r="K30" s="517"/>
      <c r="L30" s="254"/>
      <c r="M30" s="501">
        <f>CurrentSewerMo</f>
        <v>0</v>
      </c>
      <c r="N30" s="501"/>
      <c r="O30" s="501"/>
      <c r="P30" s="501"/>
      <c r="Q30" s="260"/>
      <c r="R30" s="278"/>
      <c r="S30" s="262" t="s">
        <v>239</v>
      </c>
      <c r="AD30" s="280"/>
      <c r="AE30" s="280"/>
      <c r="AF30" s="280"/>
      <c r="AG30" s="280"/>
      <c r="AH30" s="280"/>
    </row>
    <row r="31" spans="1:45" x14ac:dyDescent="0.2">
      <c r="A31" s="543" t="s">
        <v>197</v>
      </c>
      <c r="B31" s="543"/>
      <c r="C31" s="543"/>
      <c r="D31" s="543"/>
      <c r="E31" s="543"/>
      <c r="F31" s="543"/>
      <c r="G31" s="251"/>
      <c r="H31" s="516">
        <f>PriorWaterMo+PriorElectricMo+PriorGasMo+PriorOilMo+PriorPropaneMo+PriorSewerMo</f>
        <v>0</v>
      </c>
      <c r="I31" s="516"/>
      <c r="J31" s="516"/>
      <c r="K31" s="516"/>
      <c r="L31" s="254"/>
      <c r="M31" s="516">
        <f>CurrentWaterMo+CurrentElectricMo+CurrentGasMo+CurrentOilMo+CurrentPropaneMo+CurrentSewerMo</f>
        <v>0</v>
      </c>
      <c r="N31" s="516"/>
      <c r="O31" s="516"/>
      <c r="P31" s="516"/>
      <c r="Q31" s="260"/>
      <c r="R31" s="278"/>
      <c r="S31" s="272" t="s">
        <v>240</v>
      </c>
      <c r="AD31" s="280"/>
      <c r="AE31" s="280"/>
      <c r="AF31" s="502">
        <f>MAX(0,MIN(Calculation!P93-Calculation!P94,Calculation!T82))</f>
        <v>0</v>
      </c>
      <c r="AG31" s="502"/>
      <c r="AH31" s="502"/>
      <c r="AI31" s="502"/>
      <c r="AN31" s="7"/>
      <c r="AS31" s="102"/>
    </row>
    <row r="32" spans="1:45" x14ac:dyDescent="0.2">
      <c r="A32" s="251"/>
      <c r="B32" s="251"/>
      <c r="C32" s="251"/>
      <c r="D32" s="251"/>
      <c r="E32" s="251"/>
      <c r="F32" s="251"/>
      <c r="G32" s="251"/>
      <c r="H32" s="260"/>
      <c r="I32" s="260"/>
      <c r="J32" s="260"/>
      <c r="K32" s="260"/>
      <c r="L32" s="254"/>
      <c r="M32" s="260"/>
      <c r="N32" s="260"/>
      <c r="O32" s="260"/>
      <c r="P32" s="260"/>
      <c r="Q32" s="250"/>
      <c r="R32" s="277"/>
      <c r="S32" s="272" t="s">
        <v>238</v>
      </c>
      <c r="AD32" s="280"/>
      <c r="AE32" s="280"/>
      <c r="AF32" s="502">
        <f>MAX(0,NewUtilities - AF31)</f>
        <v>0</v>
      </c>
      <c r="AG32" s="502"/>
      <c r="AH32" s="502"/>
      <c r="AI32" s="502"/>
      <c r="AJ32" s="271"/>
      <c r="AN32" s="7"/>
      <c r="AS32" s="102"/>
    </row>
    <row r="33" spans="1:45" x14ac:dyDescent="0.2">
      <c r="A33" s="541" t="s">
        <v>20</v>
      </c>
      <c r="B33" s="541"/>
      <c r="C33" s="541"/>
      <c r="D33" s="541"/>
      <c r="E33" s="541"/>
      <c r="F33" s="541"/>
      <c r="G33" s="251" t="s">
        <v>138</v>
      </c>
      <c r="H33" s="501">
        <f>PriorOtherMo</f>
        <v>0</v>
      </c>
      <c r="I33" s="501"/>
      <c r="J33" s="501"/>
      <c r="K33" s="501"/>
      <c r="L33" s="254"/>
      <c r="M33" s="501">
        <f>CurrentOtherMo</f>
        <v>0</v>
      </c>
      <c r="N33" s="501"/>
      <c r="O33" s="501"/>
      <c r="P33" s="501"/>
      <c r="Q33" s="260"/>
      <c r="R33" s="278"/>
      <c r="S33" s="193"/>
      <c r="AD33" s="280"/>
      <c r="AE33" s="282"/>
      <c r="AF33" s="282"/>
      <c r="AG33" s="282"/>
      <c r="AH33" s="282"/>
      <c r="AI33" s="280"/>
    </row>
    <row r="34" spans="1:45" x14ac:dyDescent="0.2">
      <c r="A34" s="543" t="s">
        <v>20</v>
      </c>
      <c r="B34" s="543"/>
      <c r="C34" s="543"/>
      <c r="D34" s="543"/>
      <c r="E34" s="543"/>
      <c r="F34" s="543"/>
      <c r="G34" s="251"/>
      <c r="H34" s="515">
        <f>CurrentOtherMo</f>
        <v>0</v>
      </c>
      <c r="I34" s="515"/>
      <c r="J34" s="515"/>
      <c r="K34" s="515"/>
      <c r="L34" s="254"/>
      <c r="M34" s="516">
        <f>CurrentOtherMo</f>
        <v>0</v>
      </c>
      <c r="N34" s="516"/>
      <c r="O34" s="516"/>
      <c r="P34" s="516"/>
      <c r="Q34" s="260"/>
      <c r="R34" s="278"/>
      <c r="S34" s="262" t="s">
        <v>262</v>
      </c>
      <c r="AD34" s="280"/>
      <c r="AE34" s="282"/>
      <c r="AF34" s="282"/>
      <c r="AG34" s="282"/>
      <c r="AH34" s="282"/>
      <c r="AI34" s="280"/>
    </row>
    <row r="35" spans="1:45" s="193" customFormat="1" x14ac:dyDescent="0.2">
      <c r="A35" s="259"/>
      <c r="B35" s="259"/>
      <c r="C35" s="259"/>
      <c r="D35" s="259"/>
      <c r="E35" s="259"/>
      <c r="F35" s="259"/>
      <c r="G35" s="251"/>
      <c r="H35" s="258"/>
      <c r="I35" s="258"/>
      <c r="J35" s="258"/>
      <c r="K35" s="258"/>
      <c r="L35" s="254"/>
      <c r="M35" s="260"/>
      <c r="N35" s="260"/>
      <c r="O35" s="260"/>
      <c r="P35" s="260"/>
      <c r="Q35" s="265"/>
      <c r="R35" s="279"/>
      <c r="S35" s="272" t="s">
        <v>257</v>
      </c>
      <c r="T35" s="285"/>
      <c r="U35" s="275"/>
      <c r="V35" s="275"/>
      <c r="W35" s="7"/>
      <c r="X35" s="7"/>
      <c r="Y35" s="7"/>
      <c r="Z35" s="7"/>
      <c r="AA35" s="7"/>
      <c r="AB35" s="7"/>
      <c r="AC35" s="7"/>
      <c r="AD35" s="280"/>
      <c r="AE35" s="280"/>
      <c r="AF35" s="502">
        <f>SUM(U16:X27)+AF32*12</f>
        <v>0</v>
      </c>
      <c r="AG35" s="502"/>
      <c r="AH35" s="502"/>
      <c r="AI35" s="502"/>
      <c r="AJ35" s="271"/>
      <c r="AK35" s="7"/>
      <c r="AL35" s="7"/>
      <c r="AM35" s="7"/>
      <c r="AN35" s="7"/>
      <c r="AO35" s="14"/>
      <c r="AP35" s="14"/>
      <c r="AQ35" s="14"/>
      <c r="AR35" s="14"/>
      <c r="AS35" s="14"/>
    </row>
    <row r="36" spans="1:45" x14ac:dyDescent="0.2">
      <c r="A36" s="251" t="s">
        <v>231</v>
      </c>
      <c r="B36" s="251"/>
      <c r="C36" s="251"/>
      <c r="D36" s="251"/>
      <c r="E36" s="251"/>
      <c r="F36" s="251"/>
      <c r="G36" s="251"/>
      <c r="H36" s="193"/>
      <c r="I36" s="193"/>
      <c r="J36" s="193"/>
      <c r="K36" s="193"/>
      <c r="L36" s="254"/>
      <c r="M36" s="544">
        <f>Calculation!AJ107</f>
        <v>0</v>
      </c>
      <c r="N36" s="544"/>
      <c r="O36" s="544"/>
      <c r="P36" s="544"/>
      <c r="Q36" s="260"/>
      <c r="R36" s="278"/>
      <c r="S36" s="284" t="s">
        <v>261</v>
      </c>
      <c r="T36" s="295"/>
      <c r="U36" s="267"/>
      <c r="V36" s="267"/>
      <c r="AD36" s="280"/>
      <c r="AE36" s="280"/>
      <c r="AF36" s="501">
        <f>MAX(0,AF35)</f>
        <v>0</v>
      </c>
      <c r="AG36" s="501"/>
      <c r="AH36" s="501"/>
      <c r="AI36" s="501"/>
      <c r="AJ36" s="267"/>
      <c r="AN36" s="7"/>
      <c r="AS36" s="102"/>
    </row>
    <row r="37" spans="1:45" x14ac:dyDescent="0.2">
      <c r="A37" s="288" t="s">
        <v>215</v>
      </c>
      <c r="B37" s="102"/>
      <c r="C37" s="289"/>
      <c r="D37" s="289"/>
      <c r="E37" s="289"/>
      <c r="F37" s="289"/>
      <c r="G37" s="288"/>
      <c r="H37" s="258"/>
      <c r="I37" s="258"/>
      <c r="J37" s="258"/>
      <c r="K37" s="258"/>
      <c r="L37" s="254"/>
      <c r="M37" s="545">
        <f>Calculation!T82</f>
        <v>0</v>
      </c>
      <c r="N37" s="545"/>
      <c r="O37" s="545"/>
      <c r="P37" s="545"/>
      <c r="Q37" s="260"/>
      <c r="R37" s="278"/>
      <c r="S37" s="284" t="s">
        <v>256</v>
      </c>
      <c r="T37" s="295"/>
      <c r="U37" s="267"/>
      <c r="V37" s="267"/>
      <c r="AD37" s="280"/>
      <c r="AE37" s="250"/>
      <c r="AF37" s="501">
        <f>MAX(0,M56-AF36)</f>
        <v>0</v>
      </c>
      <c r="AG37" s="503"/>
      <c r="AH37" s="503"/>
      <c r="AI37" s="503"/>
    </row>
    <row r="38" spans="1:45" x14ac:dyDescent="0.2">
      <c r="A38" s="289" t="s">
        <v>230</v>
      </c>
      <c r="B38" s="102"/>
      <c r="C38" s="289"/>
      <c r="D38" s="289"/>
      <c r="E38" s="289"/>
      <c r="F38" s="289"/>
      <c r="G38" s="288"/>
      <c r="H38" s="258"/>
      <c r="I38" s="258"/>
      <c r="J38" s="258"/>
      <c r="K38" s="258"/>
      <c r="L38" s="254"/>
      <c r="M38" s="516">
        <f>M36+M37</f>
        <v>0</v>
      </c>
      <c r="N38" s="516"/>
      <c r="O38" s="516"/>
      <c r="P38" s="516"/>
      <c r="Q38" s="260"/>
      <c r="R38" s="278"/>
      <c r="AF38" s="280"/>
      <c r="AG38" s="280"/>
      <c r="AH38" s="280"/>
      <c r="AI38" s="280"/>
      <c r="AM38" s="193"/>
    </row>
    <row r="39" spans="1:45" ht="12.75" customHeight="1" x14ac:dyDescent="0.2">
      <c r="A39" s="251"/>
      <c r="B39" s="251"/>
      <c r="C39" s="251"/>
      <c r="D39" s="251"/>
      <c r="E39" s="251"/>
      <c r="F39" s="251"/>
      <c r="G39" s="255"/>
      <c r="H39" s="258"/>
      <c r="I39" s="258"/>
      <c r="J39" s="258"/>
      <c r="K39" s="258"/>
      <c r="L39" s="254"/>
      <c r="M39" s="260"/>
      <c r="N39" s="260"/>
      <c r="O39" s="260"/>
      <c r="P39" s="260"/>
      <c r="Q39" s="258"/>
      <c r="R39" s="278"/>
      <c r="S39" s="504" t="s">
        <v>255</v>
      </c>
      <c r="T39" s="504"/>
      <c r="U39" s="504"/>
      <c r="V39" s="504"/>
      <c r="W39" s="504"/>
      <c r="X39" s="504"/>
      <c r="Y39" s="504"/>
      <c r="Z39" s="504"/>
      <c r="AA39" s="504"/>
      <c r="AB39" s="504"/>
      <c r="AC39" s="504"/>
      <c r="AD39" s="504"/>
      <c r="AE39" s="504"/>
      <c r="AF39" s="504"/>
      <c r="AG39" s="504"/>
      <c r="AH39" s="504"/>
      <c r="AI39" s="504"/>
      <c r="AK39" s="102"/>
      <c r="AL39" s="102"/>
      <c r="AM39" s="102"/>
      <c r="AP39" s="7"/>
      <c r="AQ39" s="7"/>
      <c r="AR39" s="7"/>
    </row>
    <row r="40" spans="1:45" x14ac:dyDescent="0.2">
      <c r="A40" s="543" t="s">
        <v>99</v>
      </c>
      <c r="B40" s="543"/>
      <c r="C40" s="543"/>
      <c r="D40" s="543"/>
      <c r="E40" s="543"/>
      <c r="F40" s="543"/>
      <c r="G40" s="252"/>
      <c r="H40" s="507">
        <f>H17+H20+H23+H31+H34</f>
        <v>0</v>
      </c>
      <c r="I40" s="507"/>
      <c r="J40" s="507"/>
      <c r="K40" s="507"/>
      <c r="L40" s="249"/>
      <c r="M40" s="507">
        <f>M17+M20+M23+M31+M34+M36+M37</f>
        <v>0</v>
      </c>
      <c r="N40" s="507"/>
      <c r="O40" s="507"/>
      <c r="P40" s="507"/>
      <c r="Q40" s="258"/>
      <c r="R40" s="278"/>
      <c r="S40" s="272" t="s">
        <v>258</v>
      </c>
      <c r="AF40" s="501">
        <f>(M40-H40)*12-AF32*12</f>
        <v>0</v>
      </c>
      <c r="AG40" s="501"/>
      <c r="AH40" s="501"/>
      <c r="AI40" s="501"/>
      <c r="AK40" s="102"/>
      <c r="AL40" s="102"/>
      <c r="AM40" s="102"/>
      <c r="AP40" s="7"/>
      <c r="AQ40" s="7"/>
      <c r="AR40" s="7"/>
    </row>
    <row r="41" spans="1:45" x14ac:dyDescent="0.2">
      <c r="A41" s="259"/>
      <c r="B41" s="259"/>
      <c r="C41" s="259"/>
      <c r="D41" s="259"/>
      <c r="E41" s="259"/>
      <c r="F41" s="259"/>
      <c r="G41" s="252"/>
      <c r="H41" s="258"/>
      <c r="I41" s="258"/>
      <c r="J41" s="258"/>
      <c r="K41" s="258"/>
      <c r="L41" s="249"/>
      <c r="M41" s="258"/>
      <c r="N41" s="258"/>
      <c r="O41" s="258"/>
      <c r="P41" s="258"/>
      <c r="Q41" s="264"/>
      <c r="R41" s="278"/>
      <c r="S41" s="272" t="s">
        <v>259</v>
      </c>
      <c r="AF41" s="501">
        <f>AF32*12</f>
        <v>0</v>
      </c>
      <c r="AG41" s="501"/>
      <c r="AH41" s="501"/>
      <c r="AI41" s="501"/>
      <c r="AK41" s="102"/>
      <c r="AL41" s="102"/>
      <c r="AM41" s="102"/>
      <c r="AP41" s="7"/>
      <c r="AQ41" s="7"/>
      <c r="AR41" s="7"/>
    </row>
    <row r="42" spans="1:45" x14ac:dyDescent="0.2">
      <c r="A42" s="524" t="s">
        <v>104</v>
      </c>
      <c r="B42" s="524"/>
      <c r="C42" s="524"/>
      <c r="D42" s="524"/>
      <c r="E42" s="524"/>
      <c r="F42" s="524"/>
      <c r="G42" s="249"/>
      <c r="H42" s="511" t="s">
        <v>41</v>
      </c>
      <c r="I42" s="511"/>
      <c r="J42" s="511"/>
      <c r="K42" s="511"/>
      <c r="L42" s="249"/>
      <c r="M42" s="511" t="s">
        <v>200</v>
      </c>
      <c r="N42" s="511"/>
      <c r="O42" s="511"/>
      <c r="P42" s="511"/>
      <c r="R42" s="278"/>
      <c r="S42" s="272" t="s">
        <v>260</v>
      </c>
      <c r="T42" s="258"/>
      <c r="U42" s="258"/>
      <c r="V42" s="258"/>
      <c r="AF42" s="501">
        <f>SUM(Z16:AC27)-M40*12</f>
        <v>0</v>
      </c>
      <c r="AG42" s="501"/>
      <c r="AH42" s="501"/>
      <c r="AI42" s="501"/>
      <c r="AK42" s="102"/>
      <c r="AL42" s="102"/>
      <c r="AM42" s="102"/>
      <c r="AP42" s="7"/>
      <c r="AQ42" s="7"/>
      <c r="AR42" s="7"/>
    </row>
    <row r="43" spans="1:45" x14ac:dyDescent="0.2">
      <c r="L43" s="249"/>
      <c r="Q43" s="258"/>
      <c r="R43" s="278"/>
      <c r="S43" s="262" t="s">
        <v>99</v>
      </c>
      <c r="T43" s="258"/>
      <c r="U43" s="258"/>
      <c r="V43" s="258"/>
      <c r="AF43" s="507">
        <f>SUM(AI16:AK27)</f>
        <v>0</v>
      </c>
      <c r="AG43" s="508"/>
      <c r="AH43" s="508"/>
      <c r="AI43" s="508"/>
      <c r="AK43" s="102"/>
      <c r="AL43" s="102"/>
      <c r="AM43" s="102"/>
      <c r="AP43" s="7"/>
      <c r="AQ43" s="7"/>
      <c r="AR43" s="7"/>
    </row>
    <row r="44" spans="1:45" x14ac:dyDescent="0.2">
      <c r="A44" s="252" t="s">
        <v>214</v>
      </c>
      <c r="B44" s="252"/>
      <c r="C44" s="252"/>
      <c r="D44" s="252"/>
      <c r="E44" s="252"/>
      <c r="F44" s="252"/>
      <c r="G44" s="252"/>
      <c r="H44" s="512">
        <f>PriorIncomeMoA</f>
        <v>0</v>
      </c>
      <c r="I44" s="512"/>
      <c r="J44" s="512"/>
      <c r="K44" s="512"/>
      <c r="L44" s="249"/>
      <c r="M44" s="512">
        <f>CurrentIncomeMoA</f>
        <v>0</v>
      </c>
      <c r="N44" s="512"/>
      <c r="O44" s="512"/>
      <c r="P44" s="512"/>
      <c r="Q44" s="258"/>
      <c r="R44" s="278"/>
      <c r="S44" s="263"/>
      <c r="T44" s="263"/>
      <c r="U44" s="263"/>
      <c r="V44" s="263"/>
    </row>
    <row r="45" spans="1:45" x14ac:dyDescent="0.2">
      <c r="A45" s="252" t="s">
        <v>210</v>
      </c>
      <c r="B45" s="252"/>
      <c r="C45" s="252"/>
      <c r="D45" s="252"/>
      <c r="E45" s="252"/>
      <c r="F45" s="252"/>
      <c r="G45" s="252"/>
      <c r="H45" s="512">
        <f>PriorIncomeMoB</f>
        <v>0</v>
      </c>
      <c r="I45" s="512"/>
      <c r="J45" s="512"/>
      <c r="K45" s="512"/>
      <c r="L45" s="249"/>
      <c r="M45" s="512">
        <f>CurrentIncomeMoB</f>
        <v>0</v>
      </c>
      <c r="N45" s="512"/>
      <c r="O45" s="512"/>
      <c r="P45" s="512"/>
      <c r="Q45" s="258"/>
      <c r="R45" s="278"/>
      <c r="AL45" s="193"/>
    </row>
    <row r="46" spans="1:45" x14ac:dyDescent="0.2">
      <c r="A46" s="252" t="s">
        <v>213</v>
      </c>
      <c r="B46" s="252"/>
      <c r="C46" s="252"/>
      <c r="D46" s="252"/>
      <c r="E46" s="252"/>
      <c r="F46" s="252"/>
      <c r="G46" s="252"/>
      <c r="H46" s="512">
        <f>PriorIncomeMoC</f>
        <v>0</v>
      </c>
      <c r="I46" s="512"/>
      <c r="J46" s="512"/>
      <c r="K46" s="512"/>
      <c r="L46" s="249"/>
      <c r="M46" s="512">
        <f>CurrentIncomeMoC</f>
        <v>0</v>
      </c>
      <c r="N46" s="512"/>
      <c r="O46" s="512"/>
      <c r="P46" s="512"/>
      <c r="Q46" s="258"/>
      <c r="R46" s="278"/>
    </row>
    <row r="47" spans="1:45" x14ac:dyDescent="0.2">
      <c r="A47" s="252" t="s">
        <v>211</v>
      </c>
      <c r="B47" s="252"/>
      <c r="C47" s="252"/>
      <c r="D47" s="252"/>
      <c r="E47" s="252"/>
      <c r="F47" s="252"/>
      <c r="G47" s="252"/>
      <c r="H47" s="512">
        <f>PriorIncomeMoD</f>
        <v>0</v>
      </c>
      <c r="I47" s="512"/>
      <c r="J47" s="512"/>
      <c r="K47" s="512"/>
      <c r="L47" s="249"/>
      <c r="M47" s="512">
        <f>CurrentIncomeMoD</f>
        <v>0</v>
      </c>
      <c r="N47" s="512"/>
      <c r="O47" s="512"/>
      <c r="P47" s="512"/>
      <c r="Q47" s="258"/>
      <c r="R47" s="278"/>
    </row>
    <row r="48" spans="1:45" x14ac:dyDescent="0.2">
      <c r="A48" s="252" t="s">
        <v>212</v>
      </c>
      <c r="B48" s="252"/>
      <c r="C48" s="252"/>
      <c r="D48" s="252"/>
      <c r="E48" s="252"/>
      <c r="F48" s="252"/>
      <c r="G48" s="252"/>
      <c r="H48" s="512">
        <f>PriorIncomeMoE</f>
        <v>0</v>
      </c>
      <c r="I48" s="512"/>
      <c r="J48" s="512"/>
      <c r="K48" s="512"/>
      <c r="L48" s="249"/>
      <c r="M48" s="512">
        <f>CurrentIncomeMoE</f>
        <v>0</v>
      </c>
      <c r="N48" s="512"/>
      <c r="O48" s="512"/>
      <c r="P48" s="512"/>
      <c r="Q48" s="258"/>
      <c r="R48" s="278"/>
    </row>
    <row r="49" spans="1:40" x14ac:dyDescent="0.2">
      <c r="A49" s="261" t="s">
        <v>99</v>
      </c>
      <c r="B49" s="252"/>
      <c r="C49" s="252"/>
      <c r="D49" s="252"/>
      <c r="E49" s="252"/>
      <c r="F49" s="252"/>
      <c r="G49" s="252"/>
      <c r="H49" s="515">
        <f>PriorIncomeTotalMo</f>
        <v>0</v>
      </c>
      <c r="I49" s="515"/>
      <c r="J49" s="515"/>
      <c r="K49" s="515"/>
      <c r="L49" s="249"/>
      <c r="M49" s="515">
        <f>CurrentIncomeTotalMo</f>
        <v>0</v>
      </c>
      <c r="N49" s="515"/>
      <c r="O49" s="515"/>
      <c r="P49" s="515"/>
      <c r="Q49" s="258"/>
      <c r="R49" s="278"/>
      <c r="AK49" s="193"/>
    </row>
    <row r="50" spans="1:40" x14ac:dyDescent="0.2">
      <c r="A50" s="266"/>
      <c r="H50" s="258"/>
      <c r="I50" s="258"/>
      <c r="J50" s="258"/>
      <c r="K50" s="258"/>
      <c r="L50" s="102"/>
      <c r="M50" s="258"/>
      <c r="N50" s="258"/>
      <c r="O50" s="258"/>
      <c r="P50" s="258"/>
      <c r="R50" s="278"/>
    </row>
    <row r="51" spans="1:40" x14ac:dyDescent="0.2">
      <c r="A51" s="262" t="s">
        <v>241</v>
      </c>
      <c r="H51" s="511" t="s">
        <v>41</v>
      </c>
      <c r="I51" s="511"/>
      <c r="J51" s="511"/>
      <c r="K51" s="511"/>
      <c r="L51" s="249"/>
      <c r="M51" s="511" t="s">
        <v>200</v>
      </c>
      <c r="N51" s="511"/>
      <c r="O51" s="511"/>
      <c r="P51" s="511"/>
      <c r="R51" s="278"/>
    </row>
    <row r="52" spans="1:40" x14ac:dyDescent="0.2">
      <c r="A52" s="262" t="s">
        <v>99</v>
      </c>
      <c r="H52" s="512">
        <f>H49-H40</f>
        <v>0</v>
      </c>
      <c r="I52" s="512"/>
      <c r="J52" s="512"/>
      <c r="K52" s="512"/>
      <c r="M52" s="512">
        <f>M49-M40</f>
        <v>0</v>
      </c>
      <c r="N52" s="512"/>
      <c r="O52" s="512"/>
      <c r="P52" s="512"/>
      <c r="R52" s="278"/>
    </row>
    <row r="53" spans="1:40" x14ac:dyDescent="0.2">
      <c r="A53" s="193" t="s">
        <v>242</v>
      </c>
      <c r="H53" s="513" t="e">
        <f>H40/H49</f>
        <v>#DIV/0!</v>
      </c>
      <c r="I53" s="513"/>
      <c r="J53" s="513"/>
      <c r="K53" s="513"/>
      <c r="L53" s="286"/>
      <c r="M53" s="513" t="e">
        <f>M40/M49</f>
        <v>#DIV/0!</v>
      </c>
      <c r="N53" s="513"/>
      <c r="O53" s="513"/>
      <c r="P53" s="513"/>
      <c r="Q53" s="258"/>
      <c r="R53" s="278"/>
    </row>
    <row r="54" spans="1:40" x14ac:dyDescent="0.2">
      <c r="A54" s="193"/>
      <c r="H54" s="287"/>
      <c r="I54" s="287"/>
      <c r="J54" s="287"/>
      <c r="K54" s="287"/>
      <c r="L54" s="286"/>
      <c r="M54" s="287"/>
      <c r="N54" s="287"/>
      <c r="O54" s="287"/>
      <c r="P54" s="287"/>
      <c r="Q54" s="258"/>
      <c r="R54" s="278"/>
    </row>
    <row r="55" spans="1:40" x14ac:dyDescent="0.2">
      <c r="A55" s="256" t="s">
        <v>227</v>
      </c>
      <c r="Q55" s="258"/>
      <c r="R55" s="278"/>
    </row>
    <row r="56" spans="1:40" x14ac:dyDescent="0.2">
      <c r="A56" s="272" t="s">
        <v>228</v>
      </c>
      <c r="M56" s="512">
        <f>Calculation!AF85</f>
        <v>0</v>
      </c>
      <c r="N56" s="512"/>
      <c r="O56" s="512"/>
      <c r="P56" s="512"/>
      <c r="R56" s="278"/>
    </row>
    <row r="57" spans="1:40" x14ac:dyDescent="0.2">
      <c r="A57" s="272"/>
      <c r="M57" s="258"/>
      <c r="N57" s="258"/>
      <c r="O57" s="258"/>
      <c r="P57" s="258"/>
    </row>
    <row r="59" spans="1:40" x14ac:dyDescent="0.2">
      <c r="AN59" s="7"/>
    </row>
    <row r="60" spans="1:40" x14ac:dyDescent="0.2">
      <c r="AN60" s="7"/>
    </row>
    <row r="61" spans="1:40" x14ac:dyDescent="0.2">
      <c r="AN61" s="7"/>
    </row>
    <row r="62" spans="1:40" x14ac:dyDescent="0.2">
      <c r="AN62" s="7"/>
    </row>
    <row r="63" spans="1:40" x14ac:dyDescent="0.2">
      <c r="AN63" s="7"/>
    </row>
    <row r="64" spans="1:40" x14ac:dyDescent="0.2">
      <c r="AN64" s="7"/>
    </row>
    <row r="65" spans="40:40" x14ac:dyDescent="0.2">
      <c r="AN65" s="7"/>
    </row>
    <row r="66" spans="40:40" x14ac:dyDescent="0.2">
      <c r="AN66" s="7"/>
    </row>
    <row r="67" spans="40:40" x14ac:dyDescent="0.2">
      <c r="AN67" s="7"/>
    </row>
    <row r="68" spans="40:40" x14ac:dyDescent="0.2">
      <c r="AN68" s="7"/>
    </row>
    <row r="69" spans="40:40" x14ac:dyDescent="0.2">
      <c r="AN69" s="7"/>
    </row>
    <row r="70" spans="40:40" x14ac:dyDescent="0.2">
      <c r="AN70" s="7"/>
    </row>
  </sheetData>
  <sheetProtection sheet="1" objects="1" scenarios="1" selectLockedCells="1"/>
  <mergeCells count="173">
    <mergeCell ref="AE26:AG26"/>
    <mergeCell ref="AE16:AG16"/>
    <mergeCell ref="AE17:AG17"/>
    <mergeCell ref="AE18:AG18"/>
    <mergeCell ref="AE19:AG19"/>
    <mergeCell ref="AE20:AG20"/>
    <mergeCell ref="AE27:AG27"/>
    <mergeCell ref="AE14:AG15"/>
    <mergeCell ref="Z21:AC21"/>
    <mergeCell ref="Z22:AC22"/>
    <mergeCell ref="Z23:AC23"/>
    <mergeCell ref="Z24:AC24"/>
    <mergeCell ref="Z25:AC25"/>
    <mergeCell ref="Z16:AC16"/>
    <mergeCell ref="AE21:AG21"/>
    <mergeCell ref="AE22:AG22"/>
    <mergeCell ref="AE23:AG23"/>
    <mergeCell ref="AE24:AG24"/>
    <mergeCell ref="AE25:AG25"/>
    <mergeCell ref="U22:X22"/>
    <mergeCell ref="U16:X16"/>
    <mergeCell ref="U17:X17"/>
    <mergeCell ref="U18:X18"/>
    <mergeCell ref="U19:X19"/>
    <mergeCell ref="U20:X20"/>
    <mergeCell ref="U21:X21"/>
    <mergeCell ref="M38:P38"/>
    <mergeCell ref="Z17:AC17"/>
    <mergeCell ref="Z18:AC18"/>
    <mergeCell ref="Z19:AC19"/>
    <mergeCell ref="S23:T23"/>
    <mergeCell ref="S24:T24"/>
    <mergeCell ref="S25:T25"/>
    <mergeCell ref="S26:T26"/>
    <mergeCell ref="S27:T27"/>
    <mergeCell ref="U23:X23"/>
    <mergeCell ref="U24:X24"/>
    <mergeCell ref="U25:X25"/>
    <mergeCell ref="U26:X26"/>
    <mergeCell ref="U27:X27"/>
    <mergeCell ref="Z26:AC26"/>
    <mergeCell ref="Z27:AC27"/>
    <mergeCell ref="Z20:AC20"/>
    <mergeCell ref="M56:P56"/>
    <mergeCell ref="M44:P44"/>
    <mergeCell ref="M45:P45"/>
    <mergeCell ref="M46:P46"/>
    <mergeCell ref="M47:P47"/>
    <mergeCell ref="M48:P48"/>
    <mergeCell ref="H49:K49"/>
    <mergeCell ref="M49:P49"/>
    <mergeCell ref="H44:K44"/>
    <mergeCell ref="H45:K45"/>
    <mergeCell ref="H46:K46"/>
    <mergeCell ref="H47:K47"/>
    <mergeCell ref="H48:K48"/>
    <mergeCell ref="M42:P42"/>
    <mergeCell ref="A42:F42"/>
    <mergeCell ref="M36:P36"/>
    <mergeCell ref="M37:P37"/>
    <mergeCell ref="H31:K31"/>
    <mergeCell ref="A33:F33"/>
    <mergeCell ref="A28:F28"/>
    <mergeCell ref="A29:F29"/>
    <mergeCell ref="A30:F30"/>
    <mergeCell ref="A40:F40"/>
    <mergeCell ref="H28:K28"/>
    <mergeCell ref="H29:K29"/>
    <mergeCell ref="H30:K30"/>
    <mergeCell ref="H20:K20"/>
    <mergeCell ref="H23:K23"/>
    <mergeCell ref="A26:G26"/>
    <mergeCell ref="H16:K16"/>
    <mergeCell ref="A34:F34"/>
    <mergeCell ref="A31:F31"/>
    <mergeCell ref="A23:F23"/>
    <mergeCell ref="A20:F20"/>
    <mergeCell ref="H42:K42"/>
    <mergeCell ref="H26:K26"/>
    <mergeCell ref="H27:K27"/>
    <mergeCell ref="A27:G27"/>
    <mergeCell ref="M22:P22"/>
    <mergeCell ref="M16:P16"/>
    <mergeCell ref="M25:P25"/>
    <mergeCell ref="M26:P26"/>
    <mergeCell ref="M27:P27"/>
    <mergeCell ref="M17:P17"/>
    <mergeCell ref="A9:AM9"/>
    <mergeCell ref="A2:AM2"/>
    <mergeCell ref="A6:F6"/>
    <mergeCell ref="G6:M6"/>
    <mergeCell ref="Z6:AF6"/>
    <mergeCell ref="AH6:AL6"/>
    <mergeCell ref="A4:F4"/>
    <mergeCell ref="G4:S4"/>
    <mergeCell ref="Z4:AF4"/>
    <mergeCell ref="AH4:AL4"/>
    <mergeCell ref="A5:F5"/>
    <mergeCell ref="Z5:AL5"/>
    <mergeCell ref="A15:F15"/>
    <mergeCell ref="A16:F16"/>
    <mergeCell ref="A19:F19"/>
    <mergeCell ref="A22:F22"/>
    <mergeCell ref="A25:F25"/>
    <mergeCell ref="A17:F17"/>
    <mergeCell ref="A1:E1"/>
    <mergeCell ref="F1:AG1"/>
    <mergeCell ref="AH1:AL1"/>
    <mergeCell ref="A3:F3"/>
    <mergeCell ref="G3:Y3"/>
    <mergeCell ref="AA3:AL3"/>
    <mergeCell ref="M13:P13"/>
    <mergeCell ref="H15:K15"/>
    <mergeCell ref="H19:K19"/>
    <mergeCell ref="H17:K17"/>
    <mergeCell ref="A13:F13"/>
    <mergeCell ref="H13:K13"/>
    <mergeCell ref="S15:T15"/>
    <mergeCell ref="S16:T16"/>
    <mergeCell ref="S17:T17"/>
    <mergeCell ref="S18:T18"/>
    <mergeCell ref="S19:T19"/>
    <mergeCell ref="AI14:AK15"/>
    <mergeCell ref="M15:P15"/>
    <mergeCell ref="M19:P19"/>
    <mergeCell ref="AF42:AI42"/>
    <mergeCell ref="AF43:AI43"/>
    <mergeCell ref="U14:X15"/>
    <mergeCell ref="Z14:AC15"/>
    <mergeCell ref="H51:K51"/>
    <mergeCell ref="H52:K52"/>
    <mergeCell ref="M52:P52"/>
    <mergeCell ref="H53:K53"/>
    <mergeCell ref="M53:P53"/>
    <mergeCell ref="M51:P51"/>
    <mergeCell ref="H22:K22"/>
    <mergeCell ref="M28:P28"/>
    <mergeCell ref="M29:P29"/>
    <mergeCell ref="H34:K34"/>
    <mergeCell ref="M20:P20"/>
    <mergeCell ref="M23:P23"/>
    <mergeCell ref="M31:P31"/>
    <mergeCell ref="M34:P34"/>
    <mergeCell ref="M30:P30"/>
    <mergeCell ref="M33:P33"/>
    <mergeCell ref="H40:K40"/>
    <mergeCell ref="M40:P40"/>
    <mergeCell ref="H33:K33"/>
    <mergeCell ref="H25:K25"/>
    <mergeCell ref="AF40:AI40"/>
    <mergeCell ref="AF41:AI41"/>
    <mergeCell ref="AF36:AI36"/>
    <mergeCell ref="AF35:AI35"/>
    <mergeCell ref="AF32:AI32"/>
    <mergeCell ref="AF31:AI31"/>
    <mergeCell ref="AF37:AI37"/>
    <mergeCell ref="S39:AI39"/>
    <mergeCell ref="AI16:AK16"/>
    <mergeCell ref="AI17:AK17"/>
    <mergeCell ref="AI18:AK18"/>
    <mergeCell ref="AI19:AK19"/>
    <mergeCell ref="AI20:AK20"/>
    <mergeCell ref="AI21:AK21"/>
    <mergeCell ref="AI22:AK22"/>
    <mergeCell ref="AI23:AK23"/>
    <mergeCell ref="AI24:AK24"/>
    <mergeCell ref="AI25:AK25"/>
    <mergeCell ref="AI26:AK26"/>
    <mergeCell ref="AI27:AK27"/>
    <mergeCell ref="V28:X28"/>
    <mergeCell ref="S20:T20"/>
    <mergeCell ref="S21:T21"/>
    <mergeCell ref="S22:T22"/>
  </mergeCells>
  <conditionalFormatting sqref="Z6:Z7">
    <cfRule type="expression" dxfId="4" priority="8">
      <formula>NOT(ISBLANK(Z6))</formula>
    </cfRule>
  </conditionalFormatting>
  <conditionalFormatting sqref="N6 G5">
    <cfRule type="expression" dxfId="3" priority="7">
      <formula>NOT(ISBLANK(G5))</formula>
    </cfRule>
  </conditionalFormatting>
  <conditionalFormatting sqref="A1">
    <cfRule type="expression" dxfId="2" priority="6">
      <formula>EXACT($B$1,"DR-####-ST")</formula>
    </cfRule>
  </conditionalFormatting>
  <conditionalFormatting sqref="AH7:AL7">
    <cfRule type="expression" dxfId="1" priority="5">
      <formula>NOT(OR($AJ$92&gt;0,$AJ$93&gt;0))</formula>
    </cfRule>
  </conditionalFormatting>
  <dataValidations count="3">
    <dataValidation allowBlank="1" showErrorMessage="1" sqref="N6 A1:E1"/>
    <dataValidation allowBlank="1" showInputMessage="1" showErrorMessage="1" promptTitle="Registration Number" prompt="Enter the applican'ts FEMA registration number as found in NEMIS" sqref="Z6:Z7"/>
    <dataValidation allowBlank="1" showInputMessage="1" showErrorMessage="1" promptTitle="Applicant Name" prompt="Enter the applicant's name as it appears in NEMIS" sqref="G5"/>
  </dataValidations>
  <pageMargins left="0.7" right="0.7" top="0.75" bottom="0.75" header="0.3" footer="0.3"/>
  <pageSetup scale="73"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71"/>
  <sheetViews>
    <sheetView zoomScaleNormal="100" workbookViewId="0">
      <selection activeCell="B1" sqref="B1:V1"/>
    </sheetView>
  </sheetViews>
  <sheetFormatPr defaultColWidth="9.140625" defaultRowHeight="12.75" x14ac:dyDescent="0.2"/>
  <cols>
    <col min="1" max="23" width="3.7109375" style="41" customWidth="1"/>
    <col min="24" max="16384" width="9.140625" style="41"/>
  </cols>
  <sheetData>
    <row r="1" spans="1:23" ht="24" customHeight="1" x14ac:dyDescent="0.2">
      <c r="A1" s="50"/>
      <c r="B1" s="573" t="s">
        <v>64</v>
      </c>
      <c r="C1" s="573"/>
      <c r="D1" s="573"/>
      <c r="E1" s="573"/>
      <c r="F1" s="573"/>
      <c r="G1" s="573"/>
      <c r="H1" s="573"/>
      <c r="I1" s="573"/>
      <c r="J1" s="573"/>
      <c r="K1" s="573"/>
      <c r="L1" s="573"/>
      <c r="M1" s="573"/>
      <c r="N1" s="573"/>
      <c r="O1" s="573"/>
      <c r="P1" s="573"/>
      <c r="Q1" s="573"/>
      <c r="R1" s="573"/>
      <c r="S1" s="573"/>
      <c r="T1" s="573"/>
      <c r="U1" s="573"/>
      <c r="V1" s="573"/>
      <c r="W1" s="51"/>
    </row>
    <row r="2" spans="1:23" s="38" customFormat="1" ht="12.75" customHeight="1" x14ac:dyDescent="0.2">
      <c r="A2" s="567" t="s">
        <v>47</v>
      </c>
      <c r="B2" s="568"/>
      <c r="C2" s="569"/>
      <c r="D2" s="52"/>
      <c r="E2" s="52"/>
      <c r="F2" s="53"/>
      <c r="G2" s="53"/>
      <c r="H2" s="53"/>
      <c r="I2" s="53"/>
      <c r="J2" s="53"/>
      <c r="K2" s="53"/>
      <c r="L2" s="53"/>
      <c r="M2" s="53"/>
      <c r="N2" s="52"/>
      <c r="O2" s="52"/>
      <c r="P2" s="52"/>
      <c r="Q2" s="52"/>
      <c r="R2" s="52"/>
      <c r="S2" s="52"/>
      <c r="T2" s="52"/>
      <c r="U2" s="52"/>
      <c r="V2" s="52"/>
      <c r="W2" s="54"/>
    </row>
    <row r="3" spans="1:23" s="38" customFormat="1" ht="3.95" customHeight="1" x14ac:dyDescent="0.2">
      <c r="A3" s="55"/>
      <c r="B3" s="56"/>
      <c r="C3" s="56"/>
      <c r="D3" s="52"/>
      <c r="E3" s="52"/>
      <c r="F3" s="53"/>
      <c r="G3" s="53"/>
      <c r="H3" s="53"/>
      <c r="I3" s="53"/>
      <c r="J3" s="53"/>
      <c r="K3" s="53"/>
      <c r="L3" s="53"/>
      <c r="M3" s="53"/>
      <c r="N3" s="52"/>
      <c r="O3" s="52"/>
      <c r="P3" s="52"/>
      <c r="Q3" s="52"/>
      <c r="R3" s="52"/>
      <c r="S3" s="52"/>
      <c r="T3" s="52"/>
      <c r="U3" s="52"/>
      <c r="V3" s="52"/>
      <c r="W3" s="54"/>
    </row>
    <row r="4" spans="1:23" s="38" customFormat="1" ht="14.1" customHeight="1" x14ac:dyDescent="0.2">
      <c r="A4" s="57"/>
      <c r="B4" s="329" t="s">
        <v>90</v>
      </c>
      <c r="C4" s="329"/>
      <c r="D4" s="329"/>
      <c r="E4" s="329"/>
      <c r="F4" s="329"/>
      <c r="G4" s="329"/>
      <c r="H4" s="329"/>
      <c r="I4" s="329"/>
      <c r="J4" s="329"/>
      <c r="K4" s="329"/>
      <c r="L4" s="329"/>
      <c r="M4" s="329"/>
      <c r="N4" s="329"/>
      <c r="O4" s="329"/>
      <c r="P4" s="329"/>
      <c r="Q4" s="329"/>
      <c r="R4" s="329"/>
      <c r="S4" s="329"/>
      <c r="T4" s="329"/>
      <c r="U4" s="329"/>
      <c r="V4" s="329"/>
      <c r="W4" s="58"/>
    </row>
    <row r="5" spans="1:23" s="38" customFormat="1" ht="14.1" customHeight="1" x14ac:dyDescent="0.2">
      <c r="A5" s="57"/>
      <c r="B5" s="329" t="s">
        <v>83</v>
      </c>
      <c r="C5" s="329"/>
      <c r="D5" s="329"/>
      <c r="E5" s="329"/>
      <c r="F5" s="329"/>
      <c r="G5" s="329"/>
      <c r="H5" s="329"/>
      <c r="I5" s="329"/>
      <c r="J5" s="329"/>
      <c r="K5" s="329"/>
      <c r="L5" s="329"/>
      <c r="M5" s="329"/>
      <c r="N5" s="329"/>
      <c r="O5" s="329"/>
      <c r="P5" s="329"/>
      <c r="Q5" s="329"/>
      <c r="R5" s="329"/>
      <c r="S5" s="329"/>
      <c r="T5" s="329"/>
      <c r="U5" s="329"/>
      <c r="V5" s="329"/>
      <c r="W5" s="58"/>
    </row>
    <row r="6" spans="1:23" s="38" customFormat="1" ht="27.95" customHeight="1" x14ac:dyDescent="0.2">
      <c r="A6" s="57"/>
      <c r="B6" s="329" t="s">
        <v>89</v>
      </c>
      <c r="C6" s="329"/>
      <c r="D6" s="329"/>
      <c r="E6" s="329"/>
      <c r="F6" s="329"/>
      <c r="G6" s="329"/>
      <c r="H6" s="329"/>
      <c r="I6" s="329"/>
      <c r="J6" s="329"/>
      <c r="K6" s="329"/>
      <c r="L6" s="329"/>
      <c r="M6" s="329"/>
      <c r="N6" s="329"/>
      <c r="O6" s="329"/>
      <c r="P6" s="329"/>
      <c r="Q6" s="329"/>
      <c r="R6" s="329"/>
      <c r="S6" s="329"/>
      <c r="T6" s="329"/>
      <c r="U6" s="329"/>
      <c r="V6" s="329"/>
      <c r="W6" s="58"/>
    </row>
    <row r="7" spans="1:23" s="38" customFormat="1" ht="26.25" customHeight="1" x14ac:dyDescent="0.2">
      <c r="A7" s="57"/>
      <c r="B7" s="329" t="s">
        <v>92</v>
      </c>
      <c r="C7" s="329"/>
      <c r="D7" s="329"/>
      <c r="E7" s="329"/>
      <c r="F7" s="329"/>
      <c r="G7" s="329"/>
      <c r="H7" s="329"/>
      <c r="I7" s="329"/>
      <c r="J7" s="329"/>
      <c r="K7" s="329"/>
      <c r="L7" s="329"/>
      <c r="M7" s="329"/>
      <c r="N7" s="329"/>
      <c r="O7" s="329"/>
      <c r="P7" s="329"/>
      <c r="Q7" s="329"/>
      <c r="R7" s="329"/>
      <c r="S7" s="329"/>
      <c r="T7" s="329"/>
      <c r="U7" s="329"/>
      <c r="V7" s="329"/>
      <c r="W7" s="58"/>
    </row>
    <row r="8" spans="1:23" s="38" customFormat="1" ht="39.950000000000003" customHeight="1" x14ac:dyDescent="0.2">
      <c r="A8" s="57"/>
      <c r="B8" s="570" t="s">
        <v>93</v>
      </c>
      <c r="C8" s="570"/>
      <c r="D8" s="570"/>
      <c r="E8" s="570"/>
      <c r="F8" s="570"/>
      <c r="G8" s="570"/>
      <c r="H8" s="570"/>
      <c r="I8" s="570"/>
      <c r="J8" s="570"/>
      <c r="K8" s="570"/>
      <c r="L8" s="570"/>
      <c r="M8" s="570"/>
      <c r="N8" s="570"/>
      <c r="O8" s="570"/>
      <c r="P8" s="570"/>
      <c r="Q8" s="570"/>
      <c r="R8" s="570"/>
      <c r="S8" s="570"/>
      <c r="T8" s="570"/>
      <c r="U8" s="570"/>
      <c r="V8" s="570"/>
      <c r="W8" s="58"/>
    </row>
    <row r="9" spans="1:23" s="38" customFormat="1" ht="40.5" customHeight="1" x14ac:dyDescent="0.2">
      <c r="A9" s="57"/>
      <c r="B9" s="570" t="s">
        <v>154</v>
      </c>
      <c r="C9" s="570"/>
      <c r="D9" s="570"/>
      <c r="E9" s="570"/>
      <c r="F9" s="570"/>
      <c r="G9" s="570"/>
      <c r="H9" s="570"/>
      <c r="I9" s="570"/>
      <c r="J9" s="570"/>
      <c r="K9" s="570"/>
      <c r="L9" s="570"/>
      <c r="M9" s="570"/>
      <c r="N9" s="570"/>
      <c r="O9" s="570"/>
      <c r="P9" s="570"/>
      <c r="Q9" s="570"/>
      <c r="R9" s="570"/>
      <c r="S9" s="570"/>
      <c r="T9" s="570"/>
      <c r="U9" s="570"/>
      <c r="V9" s="570"/>
      <c r="W9" s="58"/>
    </row>
    <row r="10" spans="1:23" s="38" customFormat="1" ht="27.95" customHeight="1" x14ac:dyDescent="0.2">
      <c r="A10" s="57"/>
      <c r="B10" s="329" t="s">
        <v>123</v>
      </c>
      <c r="C10" s="329"/>
      <c r="D10" s="329"/>
      <c r="E10" s="329"/>
      <c r="F10" s="329"/>
      <c r="G10" s="329"/>
      <c r="H10" s="329"/>
      <c r="I10" s="329"/>
      <c r="J10" s="329"/>
      <c r="K10" s="329"/>
      <c r="L10" s="329"/>
      <c r="M10" s="329"/>
      <c r="N10" s="329"/>
      <c r="O10" s="329"/>
      <c r="P10" s="329"/>
      <c r="Q10" s="329"/>
      <c r="R10" s="329"/>
      <c r="S10" s="329"/>
      <c r="T10" s="329"/>
      <c r="U10" s="329"/>
      <c r="V10" s="329"/>
      <c r="W10" s="58"/>
    </row>
    <row r="11" spans="1:23" s="38" customFormat="1" ht="27.75" customHeight="1" x14ac:dyDescent="0.2">
      <c r="A11" s="57"/>
      <c r="B11" s="329" t="s">
        <v>124</v>
      </c>
      <c r="C11" s="329"/>
      <c r="D11" s="329"/>
      <c r="E11" s="329"/>
      <c r="F11" s="329"/>
      <c r="G11" s="329"/>
      <c r="H11" s="329"/>
      <c r="I11" s="329"/>
      <c r="J11" s="329"/>
      <c r="K11" s="329"/>
      <c r="L11" s="329"/>
      <c r="M11" s="329"/>
      <c r="N11" s="329"/>
      <c r="O11" s="329"/>
      <c r="P11" s="329"/>
      <c r="Q11" s="329"/>
      <c r="R11" s="329"/>
      <c r="S11" s="329"/>
      <c r="T11" s="329"/>
      <c r="U11" s="329"/>
      <c r="V11" s="329"/>
      <c r="W11" s="58"/>
    </row>
    <row r="12" spans="1:23" s="38" customFormat="1" ht="3.75" customHeight="1" x14ac:dyDescent="0.2">
      <c r="A12" s="57"/>
      <c r="B12" s="59"/>
      <c r="C12" s="59"/>
      <c r="D12" s="59"/>
      <c r="E12" s="59"/>
      <c r="F12" s="59"/>
      <c r="G12" s="59"/>
      <c r="H12" s="59"/>
      <c r="I12" s="59"/>
      <c r="J12" s="59"/>
      <c r="K12" s="59"/>
      <c r="L12" s="59"/>
      <c r="M12" s="59"/>
      <c r="N12" s="59"/>
      <c r="O12" s="59"/>
      <c r="P12" s="59"/>
      <c r="Q12" s="59"/>
      <c r="R12" s="59"/>
      <c r="S12" s="59"/>
      <c r="T12" s="59"/>
      <c r="U12" s="59"/>
      <c r="V12" s="59"/>
      <c r="W12" s="58"/>
    </row>
    <row r="13" spans="1:23" s="38" customFormat="1" ht="12.75" customHeight="1" x14ac:dyDescent="0.2">
      <c r="A13" s="567" t="s">
        <v>137</v>
      </c>
      <c r="B13" s="568"/>
      <c r="C13" s="569"/>
      <c r="D13" s="130"/>
      <c r="E13" s="130"/>
      <c r="F13" s="130"/>
      <c r="G13" s="130"/>
      <c r="H13" s="130"/>
      <c r="I13" s="130"/>
      <c r="J13" s="130"/>
      <c r="K13" s="130"/>
      <c r="L13" s="130"/>
      <c r="M13" s="130"/>
      <c r="N13" s="130"/>
      <c r="O13" s="130"/>
      <c r="P13" s="130"/>
      <c r="Q13" s="130"/>
      <c r="R13" s="130"/>
      <c r="S13" s="130"/>
      <c r="T13" s="130"/>
      <c r="U13" s="130"/>
      <c r="V13" s="130"/>
      <c r="W13" s="58"/>
    </row>
    <row r="14" spans="1:23" s="38" customFormat="1" ht="12.75" customHeight="1" x14ac:dyDescent="0.2">
      <c r="A14" s="57"/>
      <c r="B14" s="130"/>
      <c r="C14" s="130"/>
      <c r="D14" s="130"/>
      <c r="E14" s="130"/>
      <c r="F14" s="130"/>
      <c r="G14" s="130"/>
      <c r="H14" s="130"/>
      <c r="I14" s="130"/>
      <c r="J14" s="130"/>
      <c r="K14" s="130"/>
      <c r="L14" s="130"/>
      <c r="M14" s="130"/>
      <c r="N14" s="130"/>
      <c r="O14" s="130"/>
      <c r="P14" s="130"/>
      <c r="Q14" s="130"/>
      <c r="R14" s="130"/>
      <c r="S14" s="130"/>
      <c r="T14" s="130"/>
      <c r="U14" s="130"/>
      <c r="V14" s="130"/>
      <c r="W14" s="58"/>
    </row>
    <row r="15" spans="1:23" s="38" customFormat="1" ht="29.25" customHeight="1" x14ac:dyDescent="0.2">
      <c r="A15" s="57"/>
      <c r="B15" s="329" t="s">
        <v>139</v>
      </c>
      <c r="C15" s="329"/>
      <c r="D15" s="329"/>
      <c r="E15" s="329"/>
      <c r="F15" s="329"/>
      <c r="G15" s="329"/>
      <c r="H15" s="329"/>
      <c r="I15" s="329"/>
      <c r="J15" s="329"/>
      <c r="K15" s="329"/>
      <c r="L15" s="329"/>
      <c r="M15" s="329"/>
      <c r="N15" s="329"/>
      <c r="O15" s="329"/>
      <c r="P15" s="329"/>
      <c r="Q15" s="329"/>
      <c r="R15" s="329"/>
      <c r="S15" s="329"/>
      <c r="T15" s="329"/>
      <c r="U15" s="329"/>
      <c r="V15" s="329"/>
      <c r="W15" s="58"/>
    </row>
    <row r="16" spans="1:23" s="38" customFormat="1" ht="3.95" customHeight="1" x14ac:dyDescent="0.2">
      <c r="A16" s="57"/>
      <c r="B16" s="130"/>
      <c r="C16" s="130"/>
      <c r="D16" s="130"/>
      <c r="E16" s="130"/>
      <c r="F16" s="130"/>
      <c r="G16" s="130"/>
      <c r="H16" s="130"/>
      <c r="I16" s="130"/>
      <c r="J16" s="130"/>
      <c r="K16" s="130"/>
      <c r="L16" s="130"/>
      <c r="M16" s="130"/>
      <c r="N16" s="130"/>
      <c r="O16" s="130"/>
      <c r="P16" s="130"/>
      <c r="Q16" s="130"/>
      <c r="R16" s="130"/>
      <c r="S16" s="130"/>
      <c r="T16" s="130"/>
      <c r="U16" s="130"/>
      <c r="V16" s="130"/>
      <c r="W16" s="58"/>
    </row>
    <row r="17" spans="1:24" s="38" customFormat="1" ht="14.85" customHeight="1" x14ac:dyDescent="0.2">
      <c r="A17" s="57"/>
      <c r="B17" s="572" t="s">
        <v>144</v>
      </c>
      <c r="C17" s="572"/>
      <c r="D17" s="572"/>
      <c r="E17" s="572"/>
      <c r="F17" s="572"/>
      <c r="G17" s="572"/>
      <c r="H17" s="572"/>
      <c r="I17" s="572"/>
      <c r="J17" s="572"/>
      <c r="K17" s="572"/>
      <c r="L17" s="572"/>
      <c r="M17" s="572"/>
      <c r="N17" s="572"/>
      <c r="O17" s="572"/>
      <c r="P17" s="572"/>
      <c r="Q17" s="572"/>
      <c r="R17" s="572"/>
      <c r="S17" s="572"/>
      <c r="T17" s="572"/>
      <c r="U17" s="572"/>
      <c r="V17" s="572"/>
      <c r="W17" s="58"/>
    </row>
    <row r="18" spans="1:24" s="38" customFormat="1" ht="3.95" customHeight="1" x14ac:dyDescent="0.2">
      <c r="A18" s="57"/>
      <c r="B18" s="130"/>
      <c r="C18" s="130"/>
      <c r="D18" s="130"/>
      <c r="E18" s="130"/>
      <c r="F18" s="130"/>
      <c r="G18" s="130"/>
      <c r="H18" s="130"/>
      <c r="I18" s="130"/>
      <c r="J18" s="130"/>
      <c r="K18" s="130"/>
      <c r="L18" s="130"/>
      <c r="M18" s="130"/>
      <c r="N18" s="130"/>
      <c r="O18" s="130"/>
      <c r="P18" s="130"/>
      <c r="Q18" s="130"/>
      <c r="R18" s="130"/>
      <c r="S18" s="130"/>
      <c r="T18" s="130"/>
      <c r="U18" s="130"/>
      <c r="V18" s="130"/>
      <c r="W18" s="58"/>
    </row>
    <row r="19" spans="1:24" s="38" customFormat="1" ht="12.75" customHeight="1" x14ac:dyDescent="0.2">
      <c r="A19" s="57"/>
      <c r="B19" s="130"/>
      <c r="C19" s="571" t="s">
        <v>104</v>
      </c>
      <c r="D19" s="571"/>
      <c r="E19" s="571" t="s">
        <v>100</v>
      </c>
      <c r="F19" s="571"/>
      <c r="G19" s="571"/>
      <c r="H19" s="571"/>
      <c r="I19" s="571" t="s">
        <v>131</v>
      </c>
      <c r="J19" s="571"/>
      <c r="K19" s="571"/>
      <c r="L19" s="571"/>
      <c r="M19" s="571" t="s">
        <v>132</v>
      </c>
      <c r="N19" s="571"/>
      <c r="O19" s="571"/>
      <c r="P19" s="571"/>
      <c r="Q19" s="571" t="s">
        <v>133</v>
      </c>
      <c r="R19" s="571"/>
      <c r="S19" s="571"/>
      <c r="T19" s="571"/>
      <c r="U19" s="130"/>
      <c r="V19" s="130"/>
      <c r="W19" s="58"/>
    </row>
    <row r="20" spans="1:24" s="38" customFormat="1" ht="21.95" customHeight="1" x14ac:dyDescent="0.2">
      <c r="A20" s="57"/>
      <c r="B20" s="130"/>
      <c r="C20" s="558" t="s">
        <v>145</v>
      </c>
      <c r="D20" s="559"/>
      <c r="E20" s="561" t="s">
        <v>157</v>
      </c>
      <c r="F20" s="562"/>
      <c r="G20" s="562"/>
      <c r="H20" s="563"/>
      <c r="I20" s="561" t="s">
        <v>158</v>
      </c>
      <c r="J20" s="562"/>
      <c r="K20" s="562"/>
      <c r="L20" s="563"/>
      <c r="M20" s="561" t="s">
        <v>155</v>
      </c>
      <c r="N20" s="562"/>
      <c r="O20" s="562"/>
      <c r="P20" s="563"/>
      <c r="Q20" s="561" t="s">
        <v>156</v>
      </c>
      <c r="R20" s="562"/>
      <c r="S20" s="562"/>
      <c r="T20" s="563"/>
      <c r="U20" s="130"/>
      <c r="V20" s="130"/>
      <c r="W20" s="58"/>
    </row>
    <row r="21" spans="1:24" s="38" customFormat="1" ht="21.95" customHeight="1" x14ac:dyDescent="0.2">
      <c r="A21" s="57"/>
      <c r="B21" s="130"/>
      <c r="C21" s="558" t="s">
        <v>146</v>
      </c>
      <c r="D21" s="559"/>
      <c r="E21" s="564"/>
      <c r="F21" s="565"/>
      <c r="G21" s="565"/>
      <c r="H21" s="566"/>
      <c r="I21" s="564"/>
      <c r="J21" s="565"/>
      <c r="K21" s="565"/>
      <c r="L21" s="566"/>
      <c r="M21" s="564"/>
      <c r="N21" s="565"/>
      <c r="O21" s="565"/>
      <c r="P21" s="566"/>
      <c r="Q21" s="564"/>
      <c r="R21" s="565"/>
      <c r="S21" s="565"/>
      <c r="T21" s="566"/>
      <c r="U21" s="130"/>
      <c r="V21" s="130"/>
      <c r="W21" s="58"/>
    </row>
    <row r="22" spans="1:24" s="38" customFormat="1" ht="21.95" customHeight="1" x14ac:dyDescent="0.2">
      <c r="A22" s="57"/>
      <c r="B22" s="130"/>
      <c r="C22" s="558" t="s">
        <v>147</v>
      </c>
      <c r="D22" s="559"/>
      <c r="E22" s="560" t="s">
        <v>140</v>
      </c>
      <c r="F22" s="560"/>
      <c r="G22" s="560"/>
      <c r="H22" s="560"/>
      <c r="I22" s="560" t="s">
        <v>141</v>
      </c>
      <c r="J22" s="560"/>
      <c r="K22" s="560"/>
      <c r="L22" s="560"/>
      <c r="M22" s="560" t="s">
        <v>142</v>
      </c>
      <c r="N22" s="560"/>
      <c r="O22" s="560"/>
      <c r="P22" s="560"/>
      <c r="Q22" s="560" t="s">
        <v>143</v>
      </c>
      <c r="R22" s="560"/>
      <c r="S22" s="560"/>
      <c r="T22" s="560"/>
      <c r="U22" s="130"/>
      <c r="V22" s="130"/>
      <c r="W22" s="58"/>
    </row>
    <row r="23" spans="1:24" s="38" customFormat="1" ht="3.95" customHeight="1" x14ac:dyDescent="0.2">
      <c r="A23" s="57"/>
      <c r="B23" s="130"/>
      <c r="C23" s="155"/>
      <c r="D23" s="155"/>
      <c r="E23" s="155"/>
      <c r="F23" s="155"/>
      <c r="G23" s="155"/>
      <c r="H23" s="155"/>
      <c r="I23" s="155"/>
      <c r="J23" s="155"/>
      <c r="K23" s="155"/>
      <c r="L23" s="155"/>
      <c r="M23" s="155"/>
      <c r="N23" s="155"/>
      <c r="O23" s="155"/>
      <c r="P23" s="155"/>
      <c r="Q23" s="155"/>
      <c r="R23" s="155"/>
      <c r="S23" s="155"/>
      <c r="T23" s="155"/>
      <c r="U23" s="130"/>
      <c r="V23" s="130"/>
      <c r="W23" s="58"/>
    </row>
    <row r="24" spans="1:24" s="38" customFormat="1" ht="12.75" customHeight="1" x14ac:dyDescent="0.2">
      <c r="A24" s="57"/>
      <c r="B24" s="130"/>
      <c r="C24" s="553" t="s">
        <v>152</v>
      </c>
      <c r="D24" s="553"/>
      <c r="E24" s="553"/>
      <c r="F24" s="553"/>
      <c r="G24" s="553"/>
      <c r="H24" s="553"/>
      <c r="I24" s="553"/>
      <c r="J24" s="553"/>
      <c r="K24" s="553"/>
      <c r="L24" s="553"/>
      <c r="M24" s="553"/>
      <c r="N24" s="553"/>
      <c r="O24" s="553"/>
      <c r="P24" s="553"/>
      <c r="Q24" s="553"/>
      <c r="R24" s="553"/>
      <c r="S24" s="553"/>
      <c r="T24" s="553"/>
      <c r="U24" s="130"/>
      <c r="V24" s="130"/>
      <c r="W24" s="58"/>
    </row>
    <row r="25" spans="1:24" s="38" customFormat="1" ht="12.75" customHeight="1" x14ac:dyDescent="0.2">
      <c r="A25" s="57"/>
      <c r="B25" s="130"/>
      <c r="C25" s="553" t="s">
        <v>153</v>
      </c>
      <c r="D25" s="553"/>
      <c r="E25" s="553"/>
      <c r="F25" s="553"/>
      <c r="G25" s="553"/>
      <c r="H25" s="553"/>
      <c r="I25" s="553"/>
      <c r="J25" s="553"/>
      <c r="K25" s="553"/>
      <c r="L25" s="553"/>
      <c r="M25" s="553"/>
      <c r="N25" s="553"/>
      <c r="O25" s="553"/>
      <c r="P25" s="553"/>
      <c r="Q25" s="553"/>
      <c r="R25" s="553"/>
      <c r="S25" s="553"/>
      <c r="T25" s="553"/>
      <c r="U25" s="130"/>
      <c r="V25" s="130"/>
      <c r="W25" s="58"/>
    </row>
    <row r="26" spans="1:24" s="38" customFormat="1" ht="3.95" customHeight="1" x14ac:dyDescent="0.2">
      <c r="A26" s="57"/>
      <c r="B26" s="130"/>
      <c r="C26" s="155"/>
      <c r="D26" s="155"/>
      <c r="E26" s="155"/>
      <c r="F26" s="155"/>
      <c r="G26" s="155"/>
      <c r="H26" s="155"/>
      <c r="I26" s="155"/>
      <c r="J26" s="155"/>
      <c r="K26" s="155"/>
      <c r="L26" s="155"/>
      <c r="M26" s="155"/>
      <c r="N26" s="155"/>
      <c r="O26" s="155"/>
      <c r="P26" s="155"/>
      <c r="Q26" s="155"/>
      <c r="R26" s="155"/>
      <c r="S26" s="155"/>
      <c r="T26" s="155"/>
      <c r="U26" s="130"/>
      <c r="V26" s="130"/>
      <c r="W26" s="58"/>
    </row>
    <row r="27" spans="1:24" s="38" customFormat="1" ht="3.75" customHeight="1" x14ac:dyDescent="0.2">
      <c r="A27" s="57"/>
      <c r="B27" s="130"/>
      <c r="C27" s="130"/>
      <c r="D27" s="130"/>
      <c r="E27" s="130"/>
      <c r="F27" s="130"/>
      <c r="G27" s="130"/>
      <c r="H27" s="130"/>
      <c r="I27" s="130"/>
      <c r="J27" s="130"/>
      <c r="K27" s="130"/>
      <c r="L27" s="130"/>
      <c r="M27" s="130"/>
      <c r="N27" s="130"/>
      <c r="O27" s="130"/>
      <c r="P27" s="130"/>
      <c r="Q27" s="130"/>
      <c r="R27" s="130"/>
      <c r="S27" s="130"/>
      <c r="T27" s="130"/>
      <c r="U27" s="130"/>
      <c r="V27" s="130"/>
      <c r="W27" s="58"/>
    </row>
    <row r="28" spans="1:24" s="38" customFormat="1" ht="12.75" customHeight="1" x14ac:dyDescent="0.2">
      <c r="A28" s="567" t="s">
        <v>48</v>
      </c>
      <c r="B28" s="568"/>
      <c r="C28" s="569"/>
      <c r="D28" s="60"/>
      <c r="E28" s="52"/>
      <c r="F28" s="52"/>
      <c r="G28" s="52"/>
      <c r="H28" s="52"/>
      <c r="I28" s="52"/>
      <c r="J28" s="52"/>
      <c r="K28" s="52"/>
      <c r="L28" s="52"/>
      <c r="M28" s="52"/>
      <c r="N28" s="52"/>
      <c r="O28" s="52"/>
      <c r="P28" s="52"/>
      <c r="Q28" s="52"/>
      <c r="R28" s="52"/>
      <c r="S28" s="52"/>
      <c r="T28" s="52"/>
      <c r="U28" s="52"/>
      <c r="V28" s="52"/>
      <c r="W28" s="54"/>
      <c r="X28" s="39"/>
    </row>
    <row r="29" spans="1:24" s="38" customFormat="1" ht="3.95" customHeight="1" x14ac:dyDescent="0.2">
      <c r="A29" s="61"/>
      <c r="B29" s="62"/>
      <c r="C29" s="52"/>
      <c r="D29" s="52"/>
      <c r="E29" s="52"/>
      <c r="F29" s="52"/>
      <c r="G29" s="52"/>
      <c r="H29" s="52"/>
      <c r="I29" s="52"/>
      <c r="J29" s="52"/>
      <c r="K29" s="52"/>
      <c r="L29" s="52"/>
      <c r="M29" s="52"/>
      <c r="N29" s="52"/>
      <c r="O29" s="52"/>
      <c r="P29" s="52"/>
      <c r="Q29" s="52"/>
      <c r="R29" s="52"/>
      <c r="S29" s="52"/>
      <c r="T29" s="52"/>
      <c r="U29" s="52"/>
      <c r="V29" s="52"/>
      <c r="W29" s="54"/>
      <c r="X29" s="39"/>
    </row>
    <row r="30" spans="1:24" s="38" customFormat="1" ht="12.75" customHeight="1" x14ac:dyDescent="0.2">
      <c r="A30" s="57"/>
      <c r="B30" s="63"/>
      <c r="C30" s="52"/>
      <c r="D30" s="554" t="s">
        <v>57</v>
      </c>
      <c r="E30" s="554"/>
      <c r="F30" s="554"/>
      <c r="G30" s="554"/>
      <c r="H30" s="554"/>
      <c r="I30" s="554"/>
      <c r="J30" s="554"/>
      <c r="K30" s="554"/>
      <c r="L30" s="554"/>
      <c r="M30" s="554"/>
      <c r="N30" s="554"/>
      <c r="O30" s="554"/>
      <c r="P30" s="554"/>
      <c r="Q30" s="554"/>
      <c r="R30" s="554"/>
      <c r="S30" s="554"/>
      <c r="T30" s="554"/>
      <c r="U30" s="554"/>
      <c r="V30" s="554"/>
      <c r="W30" s="58"/>
      <c r="X30" s="42"/>
    </row>
    <row r="31" spans="1:24" s="38" customFormat="1" ht="12.75" customHeight="1" x14ac:dyDescent="0.2">
      <c r="A31" s="57"/>
      <c r="B31" s="52"/>
      <c r="C31" s="52"/>
      <c r="D31" s="555" t="s">
        <v>56</v>
      </c>
      <c r="E31" s="555"/>
      <c r="F31" s="555"/>
      <c r="G31" s="555"/>
      <c r="H31" s="555"/>
      <c r="I31" s="555"/>
      <c r="J31" s="555"/>
      <c r="K31" s="555"/>
      <c r="L31" s="555"/>
      <c r="M31" s="555"/>
      <c r="N31" s="555"/>
      <c r="O31" s="555"/>
      <c r="P31" s="555"/>
      <c r="Q31" s="555"/>
      <c r="R31" s="555"/>
      <c r="S31" s="555"/>
      <c r="T31" s="555"/>
      <c r="U31" s="555"/>
      <c r="V31" s="555"/>
      <c r="W31" s="58"/>
      <c r="X31" s="42"/>
    </row>
    <row r="32" spans="1:24" s="38" customFormat="1" ht="3.95" customHeight="1" x14ac:dyDescent="0.2">
      <c r="A32" s="57"/>
      <c r="B32" s="52"/>
      <c r="C32" s="52"/>
      <c r="D32" s="64"/>
      <c r="E32" s="65"/>
      <c r="F32" s="65"/>
      <c r="G32" s="65"/>
      <c r="H32" s="65"/>
      <c r="I32" s="65"/>
      <c r="J32" s="65"/>
      <c r="K32" s="65"/>
      <c r="L32" s="65"/>
      <c r="M32" s="65"/>
      <c r="N32" s="65"/>
      <c r="O32" s="65"/>
      <c r="P32" s="65"/>
      <c r="Q32" s="65"/>
      <c r="R32" s="65"/>
      <c r="S32" s="65"/>
      <c r="T32" s="65"/>
      <c r="U32" s="65"/>
      <c r="V32" s="65"/>
      <c r="W32" s="58"/>
      <c r="X32" s="42"/>
    </row>
    <row r="33" spans="1:24" s="38" customFormat="1" ht="12.75" customHeight="1" x14ac:dyDescent="0.2">
      <c r="A33" s="57"/>
      <c r="B33" s="99"/>
      <c r="C33" s="52"/>
      <c r="D33" s="554" t="s">
        <v>54</v>
      </c>
      <c r="E33" s="554"/>
      <c r="F33" s="554"/>
      <c r="G33" s="554"/>
      <c r="H33" s="554"/>
      <c r="I33" s="554"/>
      <c r="J33" s="554"/>
      <c r="K33" s="554"/>
      <c r="L33" s="554"/>
      <c r="M33" s="554"/>
      <c r="N33" s="554"/>
      <c r="O33" s="554"/>
      <c r="P33" s="554"/>
      <c r="Q33" s="554"/>
      <c r="R33" s="554"/>
      <c r="S33" s="554"/>
      <c r="T33" s="554"/>
      <c r="U33" s="554"/>
      <c r="V33" s="554"/>
      <c r="W33" s="58"/>
      <c r="X33" s="42"/>
    </row>
    <row r="34" spans="1:24" s="44" customFormat="1" ht="14.1" customHeight="1" x14ac:dyDescent="0.2">
      <c r="A34" s="66"/>
      <c r="B34" s="67"/>
      <c r="C34" s="67"/>
      <c r="D34" s="330" t="s">
        <v>88</v>
      </c>
      <c r="E34" s="330"/>
      <c r="F34" s="330"/>
      <c r="G34" s="330"/>
      <c r="H34" s="330"/>
      <c r="I34" s="330"/>
      <c r="J34" s="330"/>
      <c r="K34" s="330"/>
      <c r="L34" s="330"/>
      <c r="M34" s="330"/>
      <c r="N34" s="330"/>
      <c r="O34" s="330"/>
      <c r="P34" s="330"/>
      <c r="Q34" s="330"/>
      <c r="R34" s="330"/>
      <c r="S34" s="330"/>
      <c r="T34" s="330"/>
      <c r="U34" s="330"/>
      <c r="V34" s="330"/>
      <c r="W34" s="68"/>
      <c r="X34" s="43"/>
    </row>
    <row r="35" spans="1:24" s="38" customFormat="1" ht="3.95" customHeight="1" x14ac:dyDescent="0.2">
      <c r="A35" s="57"/>
      <c r="B35" s="52"/>
      <c r="C35" s="52"/>
      <c r="D35" s="64"/>
      <c r="E35" s="65"/>
      <c r="F35" s="65"/>
      <c r="G35" s="65"/>
      <c r="H35" s="65"/>
      <c r="I35" s="65"/>
      <c r="J35" s="65"/>
      <c r="K35" s="65"/>
      <c r="L35" s="65"/>
      <c r="M35" s="65"/>
      <c r="N35" s="65"/>
      <c r="O35" s="65"/>
      <c r="P35" s="65"/>
      <c r="Q35" s="65"/>
      <c r="R35" s="65"/>
      <c r="S35" s="65"/>
      <c r="T35" s="65"/>
      <c r="U35" s="65"/>
      <c r="V35" s="65"/>
      <c r="W35" s="58"/>
      <c r="X35" s="42"/>
    </row>
    <row r="36" spans="1:24" s="38" customFormat="1" ht="12.75" customHeight="1" x14ac:dyDescent="0.2">
      <c r="A36" s="57"/>
      <c r="B36" s="69"/>
      <c r="C36" s="52"/>
      <c r="D36" s="554" t="s">
        <v>55</v>
      </c>
      <c r="E36" s="554"/>
      <c r="F36" s="554"/>
      <c r="G36" s="554"/>
      <c r="H36" s="554"/>
      <c r="I36" s="554"/>
      <c r="J36" s="554"/>
      <c r="K36" s="554"/>
      <c r="L36" s="554"/>
      <c r="M36" s="554"/>
      <c r="N36" s="554"/>
      <c r="O36" s="554"/>
      <c r="P36" s="554"/>
      <c r="Q36" s="554"/>
      <c r="R36" s="554"/>
      <c r="S36" s="554"/>
      <c r="T36" s="554"/>
      <c r="U36" s="554"/>
      <c r="V36" s="554"/>
      <c r="W36" s="58"/>
      <c r="X36" s="42"/>
    </row>
    <row r="37" spans="1:24" s="38" customFormat="1" ht="26.45" customHeight="1" x14ac:dyDescent="0.2">
      <c r="A37" s="57"/>
      <c r="B37" s="52"/>
      <c r="C37" s="52"/>
      <c r="D37" s="556" t="s">
        <v>58</v>
      </c>
      <c r="E37" s="556"/>
      <c r="F37" s="556"/>
      <c r="G37" s="556"/>
      <c r="H37" s="556"/>
      <c r="I37" s="556"/>
      <c r="J37" s="556"/>
      <c r="K37" s="556"/>
      <c r="L37" s="556"/>
      <c r="M37" s="556"/>
      <c r="N37" s="556"/>
      <c r="O37" s="556"/>
      <c r="P37" s="556"/>
      <c r="Q37" s="556"/>
      <c r="R37" s="556"/>
      <c r="S37" s="556"/>
      <c r="T37" s="556"/>
      <c r="U37" s="556"/>
      <c r="V37" s="556"/>
      <c r="W37" s="58"/>
      <c r="X37" s="42"/>
    </row>
    <row r="38" spans="1:24" s="46" customFormat="1" ht="26.45" customHeight="1" x14ac:dyDescent="0.2">
      <c r="A38" s="70"/>
      <c r="B38" s="71"/>
      <c r="C38" s="71"/>
      <c r="D38" s="71"/>
      <c r="E38" s="330" t="s">
        <v>62</v>
      </c>
      <c r="F38" s="330"/>
      <c r="G38" s="330"/>
      <c r="H38" s="330" t="s">
        <v>63</v>
      </c>
      <c r="I38" s="330"/>
      <c r="J38" s="330"/>
      <c r="K38" s="330"/>
      <c r="L38" s="330"/>
      <c r="M38" s="330"/>
      <c r="N38" s="330"/>
      <c r="O38" s="330"/>
      <c r="P38" s="330"/>
      <c r="Q38" s="330"/>
      <c r="R38" s="330"/>
      <c r="S38" s="330"/>
      <c r="T38" s="330"/>
      <c r="U38" s="330"/>
      <c r="V38" s="330"/>
      <c r="W38" s="72"/>
      <c r="X38" s="45"/>
    </row>
    <row r="39" spans="1:24" s="46" customFormat="1" ht="26.45" customHeight="1" x14ac:dyDescent="0.2">
      <c r="A39" s="70"/>
      <c r="B39" s="71"/>
      <c r="C39" s="71"/>
      <c r="D39" s="71"/>
      <c r="E39" s="330" t="s">
        <v>50</v>
      </c>
      <c r="F39" s="330"/>
      <c r="G39" s="330"/>
      <c r="H39" s="330" t="s">
        <v>51</v>
      </c>
      <c r="I39" s="330"/>
      <c r="J39" s="330"/>
      <c r="K39" s="330"/>
      <c r="L39" s="330"/>
      <c r="M39" s="330"/>
      <c r="N39" s="330"/>
      <c r="O39" s="330"/>
      <c r="P39" s="330"/>
      <c r="Q39" s="330"/>
      <c r="R39" s="330"/>
      <c r="S39" s="330"/>
      <c r="T39" s="330"/>
      <c r="U39" s="330"/>
      <c r="V39" s="71"/>
      <c r="W39" s="72"/>
      <c r="X39" s="45"/>
    </row>
    <row r="40" spans="1:24" s="46" customFormat="1" ht="26.45" customHeight="1" x14ac:dyDescent="0.2">
      <c r="A40" s="70"/>
      <c r="B40" s="71"/>
      <c r="C40" s="71"/>
      <c r="D40" s="71"/>
      <c r="E40" s="330" t="s">
        <v>52</v>
      </c>
      <c r="F40" s="330"/>
      <c r="G40" s="330"/>
      <c r="H40" s="330" t="s">
        <v>63</v>
      </c>
      <c r="I40" s="330"/>
      <c r="J40" s="330"/>
      <c r="K40" s="330"/>
      <c r="L40" s="330"/>
      <c r="M40" s="330"/>
      <c r="N40" s="330"/>
      <c r="O40" s="330"/>
      <c r="P40" s="330"/>
      <c r="Q40" s="330"/>
      <c r="R40" s="330"/>
      <c r="S40" s="330"/>
      <c r="T40" s="330"/>
      <c r="U40" s="330"/>
      <c r="V40" s="71"/>
      <c r="W40" s="72"/>
      <c r="X40" s="45"/>
    </row>
    <row r="41" spans="1:24" s="38" customFormat="1" ht="3.95" customHeight="1" x14ac:dyDescent="0.2">
      <c r="A41" s="73"/>
      <c r="B41" s="52"/>
      <c r="C41" s="52"/>
      <c r="D41" s="52"/>
      <c r="E41" s="52"/>
      <c r="F41" s="52"/>
      <c r="G41" s="52"/>
      <c r="H41" s="52"/>
      <c r="I41" s="52"/>
      <c r="J41" s="52"/>
      <c r="K41" s="52"/>
      <c r="L41" s="52"/>
      <c r="M41" s="52"/>
      <c r="N41" s="52"/>
      <c r="O41" s="52"/>
      <c r="P41" s="52"/>
      <c r="Q41" s="52"/>
      <c r="R41" s="52"/>
      <c r="S41" s="52"/>
      <c r="T41" s="52"/>
      <c r="U41" s="52"/>
      <c r="V41" s="52"/>
      <c r="W41" s="54"/>
      <c r="X41" s="39"/>
    </row>
    <row r="42" spans="1:24" s="38" customFormat="1" ht="12.75" customHeight="1" x14ac:dyDescent="0.2">
      <c r="A42" s="73"/>
      <c r="B42" s="74"/>
      <c r="C42" s="52"/>
      <c r="D42" s="554" t="s">
        <v>49</v>
      </c>
      <c r="E42" s="554"/>
      <c r="F42" s="554"/>
      <c r="G42" s="554"/>
      <c r="H42" s="554"/>
      <c r="I42" s="554"/>
      <c r="J42" s="554"/>
      <c r="K42" s="554"/>
      <c r="L42" s="554"/>
      <c r="M42" s="554"/>
      <c r="N42" s="554"/>
      <c r="O42" s="554"/>
      <c r="P42" s="554"/>
      <c r="Q42" s="554"/>
      <c r="R42" s="554"/>
      <c r="S42" s="554"/>
      <c r="T42" s="554"/>
      <c r="U42" s="554"/>
      <c r="V42" s="554"/>
      <c r="W42" s="54"/>
      <c r="X42" s="39"/>
    </row>
    <row r="43" spans="1:24" s="108" customFormat="1" ht="14.1" customHeight="1" x14ac:dyDescent="0.2">
      <c r="A43" s="70"/>
      <c r="B43" s="71"/>
      <c r="C43" s="71"/>
      <c r="D43" s="330" t="s">
        <v>85</v>
      </c>
      <c r="E43" s="330"/>
      <c r="F43" s="330"/>
      <c r="G43" s="330"/>
      <c r="H43" s="330"/>
      <c r="I43" s="330"/>
      <c r="J43" s="330"/>
      <c r="K43" s="330"/>
      <c r="L43" s="330"/>
      <c r="M43" s="330"/>
      <c r="N43" s="330"/>
      <c r="O43" s="330"/>
      <c r="P43" s="330"/>
      <c r="Q43" s="330"/>
      <c r="R43" s="330"/>
      <c r="S43" s="330"/>
      <c r="T43" s="330"/>
      <c r="U43" s="330"/>
      <c r="V43" s="330"/>
      <c r="W43" s="72"/>
    </row>
    <row r="44" spans="1:24" s="38" customFormat="1" ht="3.95" customHeight="1" x14ac:dyDescent="0.2">
      <c r="A44" s="73"/>
      <c r="B44" s="52"/>
      <c r="C44" s="52"/>
      <c r="D44" s="64"/>
      <c r="E44" s="52"/>
      <c r="F44" s="52"/>
      <c r="G44" s="52"/>
      <c r="H44" s="52"/>
      <c r="I44" s="52"/>
      <c r="J44" s="52"/>
      <c r="K44" s="52"/>
      <c r="L44" s="52"/>
      <c r="M44" s="52"/>
      <c r="N44" s="52"/>
      <c r="O44" s="52"/>
      <c r="P44" s="52"/>
      <c r="Q44" s="52"/>
      <c r="R44" s="52"/>
      <c r="S44" s="52"/>
      <c r="T44" s="52"/>
      <c r="U44" s="52"/>
      <c r="V44" s="52"/>
      <c r="W44" s="54"/>
    </row>
    <row r="45" spans="1:24" s="38" customFormat="1" ht="12.75" customHeight="1" x14ac:dyDescent="0.2">
      <c r="A45" s="73"/>
      <c r="B45" s="40" t="s">
        <v>46</v>
      </c>
      <c r="C45" s="52"/>
      <c r="D45" s="554" t="s">
        <v>59</v>
      </c>
      <c r="E45" s="554"/>
      <c r="F45" s="554"/>
      <c r="G45" s="554"/>
      <c r="H45" s="554"/>
      <c r="I45" s="554"/>
      <c r="J45" s="554"/>
      <c r="K45" s="554"/>
      <c r="L45" s="554"/>
      <c r="M45" s="554"/>
      <c r="N45" s="554"/>
      <c r="O45" s="554"/>
      <c r="P45" s="554"/>
      <c r="Q45" s="554"/>
      <c r="R45" s="554"/>
      <c r="S45" s="554"/>
      <c r="T45" s="554"/>
      <c r="U45" s="554"/>
      <c r="V45" s="554"/>
      <c r="W45" s="54"/>
    </row>
    <row r="46" spans="1:24" s="108" customFormat="1" ht="14.1" customHeight="1" x14ac:dyDescent="0.2">
      <c r="A46" s="70"/>
      <c r="B46" s="71"/>
      <c r="C46" s="71"/>
      <c r="D46" s="330" t="s">
        <v>86</v>
      </c>
      <c r="E46" s="330"/>
      <c r="F46" s="330"/>
      <c r="G46" s="330"/>
      <c r="H46" s="330"/>
      <c r="I46" s="330"/>
      <c r="J46" s="330"/>
      <c r="K46" s="330"/>
      <c r="L46" s="330"/>
      <c r="M46" s="330"/>
      <c r="N46" s="330"/>
      <c r="O46" s="330"/>
      <c r="P46" s="330"/>
      <c r="Q46" s="330"/>
      <c r="R46" s="330"/>
      <c r="S46" s="330"/>
      <c r="T46" s="330"/>
      <c r="U46" s="330"/>
      <c r="V46" s="330"/>
      <c r="W46" s="72"/>
    </row>
    <row r="47" spans="1:24" s="38" customFormat="1" ht="3.95" customHeight="1" x14ac:dyDescent="0.2">
      <c r="A47" s="73"/>
      <c r="B47" s="52"/>
      <c r="C47" s="52"/>
      <c r="D47" s="64"/>
      <c r="E47" s="52"/>
      <c r="F47" s="52"/>
      <c r="G47" s="52"/>
      <c r="H47" s="52"/>
      <c r="I47" s="52"/>
      <c r="J47" s="52"/>
      <c r="K47" s="52"/>
      <c r="L47" s="52"/>
      <c r="M47" s="52"/>
      <c r="N47" s="52"/>
      <c r="O47" s="52"/>
      <c r="P47" s="52"/>
      <c r="Q47" s="52"/>
      <c r="R47" s="52"/>
      <c r="S47" s="52"/>
      <c r="T47" s="52"/>
      <c r="U47" s="52"/>
      <c r="V47" s="52"/>
      <c r="W47" s="54"/>
    </row>
    <row r="48" spans="1:24" s="38" customFormat="1" ht="12.75" customHeight="1" x14ac:dyDescent="0.2">
      <c r="A48" s="567" t="s">
        <v>53</v>
      </c>
      <c r="B48" s="568"/>
      <c r="C48" s="569"/>
      <c r="D48" s="52"/>
      <c r="E48" s="52"/>
      <c r="F48" s="52"/>
      <c r="G48" s="52"/>
      <c r="H48" s="52"/>
      <c r="I48" s="52"/>
      <c r="J48" s="52"/>
      <c r="K48" s="52"/>
      <c r="L48" s="52"/>
      <c r="M48" s="52"/>
      <c r="N48" s="52"/>
      <c r="O48" s="52"/>
      <c r="P48" s="52"/>
      <c r="Q48" s="52"/>
      <c r="R48" s="52"/>
      <c r="S48" s="52"/>
      <c r="T48" s="52"/>
      <c r="U48" s="52"/>
      <c r="V48" s="52"/>
      <c r="W48" s="54"/>
    </row>
    <row r="49" spans="1:23" s="38" customFormat="1" ht="3.95" customHeight="1" x14ac:dyDescent="0.2">
      <c r="A49" s="57"/>
      <c r="B49" s="64"/>
      <c r="C49" s="65"/>
      <c r="D49" s="65"/>
      <c r="E49" s="65"/>
      <c r="F49" s="65"/>
      <c r="G49" s="65"/>
      <c r="H49" s="65"/>
      <c r="I49" s="65"/>
      <c r="J49" s="65"/>
      <c r="K49" s="65"/>
      <c r="L49" s="65"/>
      <c r="M49" s="65"/>
      <c r="N49" s="65"/>
      <c r="O49" s="65"/>
      <c r="P49" s="65"/>
      <c r="Q49" s="65"/>
      <c r="R49" s="65"/>
      <c r="S49" s="65"/>
      <c r="T49" s="65"/>
      <c r="U49" s="65"/>
      <c r="V49" s="65"/>
      <c r="W49" s="58"/>
    </row>
    <row r="50" spans="1:23" s="38" customFormat="1" ht="12.75" customHeight="1" x14ac:dyDescent="0.2">
      <c r="A50" s="57"/>
      <c r="B50" s="556" t="s">
        <v>87</v>
      </c>
      <c r="C50" s="556"/>
      <c r="D50" s="556"/>
      <c r="E50" s="556"/>
      <c r="F50" s="556"/>
      <c r="G50" s="556"/>
      <c r="H50" s="556"/>
      <c r="I50" s="556"/>
      <c r="J50" s="556"/>
      <c r="K50" s="556"/>
      <c r="L50" s="556"/>
      <c r="M50" s="556"/>
      <c r="N50" s="556"/>
      <c r="O50" s="556"/>
      <c r="P50" s="556"/>
      <c r="Q50" s="556"/>
      <c r="R50" s="556"/>
      <c r="S50" s="556"/>
      <c r="T50" s="556"/>
      <c r="U50" s="556"/>
      <c r="V50" s="556"/>
      <c r="W50" s="58"/>
    </row>
    <row r="51" spans="1:23" s="38" customFormat="1" ht="3.95" customHeight="1" x14ac:dyDescent="0.2">
      <c r="A51" s="73"/>
      <c r="B51" s="75"/>
      <c r="C51" s="574"/>
      <c r="D51" s="574"/>
      <c r="E51" s="574"/>
      <c r="F51" s="574"/>
      <c r="G51" s="574"/>
      <c r="H51" s="574"/>
      <c r="I51" s="574"/>
      <c r="J51" s="52"/>
      <c r="K51" s="52"/>
      <c r="L51" s="52"/>
      <c r="M51" s="52"/>
      <c r="N51" s="52"/>
      <c r="O51" s="52"/>
      <c r="P51" s="52"/>
      <c r="Q51" s="52"/>
      <c r="R51" s="52"/>
      <c r="S51" s="52"/>
      <c r="T51" s="52"/>
      <c r="U51" s="52"/>
      <c r="V51" s="52"/>
      <c r="W51" s="54"/>
    </row>
    <row r="52" spans="1:23" s="38" customFormat="1" ht="12.75" customHeight="1" x14ac:dyDescent="0.2">
      <c r="A52" s="567" t="s">
        <v>60</v>
      </c>
      <c r="B52" s="568"/>
      <c r="C52" s="569"/>
      <c r="D52" s="52"/>
      <c r="E52" s="52"/>
      <c r="F52" s="52"/>
      <c r="G52" s="52"/>
      <c r="H52" s="52"/>
      <c r="I52" s="52"/>
      <c r="J52" s="52"/>
      <c r="K52" s="52"/>
      <c r="L52" s="52"/>
      <c r="M52" s="52"/>
      <c r="N52" s="52"/>
      <c r="O52" s="52"/>
      <c r="P52" s="52"/>
      <c r="Q52" s="52"/>
      <c r="R52" s="52"/>
      <c r="S52" s="52"/>
      <c r="T52" s="52"/>
      <c r="U52" s="52"/>
      <c r="V52" s="52"/>
      <c r="W52" s="54"/>
    </row>
    <row r="53" spans="1:23" s="38" customFormat="1" ht="3.95" customHeight="1" x14ac:dyDescent="0.2">
      <c r="A53" s="76"/>
      <c r="B53" s="77"/>
      <c r="C53" s="78"/>
      <c r="D53" s="52"/>
      <c r="E53" s="52"/>
      <c r="F53" s="52"/>
      <c r="G53" s="52"/>
      <c r="H53" s="52"/>
      <c r="I53" s="52"/>
      <c r="J53" s="52"/>
      <c r="K53" s="52"/>
      <c r="L53" s="52"/>
      <c r="M53" s="52"/>
      <c r="N53" s="52"/>
      <c r="O53" s="52"/>
      <c r="P53" s="52"/>
      <c r="Q53" s="52"/>
      <c r="R53" s="52"/>
      <c r="S53" s="52"/>
      <c r="T53" s="52"/>
      <c r="U53" s="52"/>
      <c r="V53" s="52"/>
      <c r="W53" s="54"/>
    </row>
    <row r="54" spans="1:23" s="38" customFormat="1" ht="25.5" customHeight="1" x14ac:dyDescent="0.2">
      <c r="A54" s="76"/>
      <c r="B54" s="556" t="s">
        <v>97</v>
      </c>
      <c r="C54" s="556"/>
      <c r="D54" s="556"/>
      <c r="E54" s="556"/>
      <c r="F54" s="556"/>
      <c r="G54" s="556"/>
      <c r="H54" s="556"/>
      <c r="I54" s="556"/>
      <c r="J54" s="556"/>
      <c r="K54" s="556"/>
      <c r="L54" s="556"/>
      <c r="M54" s="556"/>
      <c r="N54" s="556"/>
      <c r="O54" s="556"/>
      <c r="P54" s="556"/>
      <c r="Q54" s="556"/>
      <c r="R54" s="556"/>
      <c r="S54" s="556"/>
      <c r="T54" s="556"/>
      <c r="U54" s="556"/>
      <c r="V54" s="556"/>
      <c r="W54" s="54"/>
    </row>
    <row r="55" spans="1:23" s="38" customFormat="1" ht="3.95" customHeight="1" x14ac:dyDescent="0.2">
      <c r="A55" s="76"/>
      <c r="B55" s="77"/>
      <c r="C55" s="78"/>
      <c r="D55" s="52"/>
      <c r="E55" s="52"/>
      <c r="F55" s="52"/>
      <c r="G55" s="52"/>
      <c r="H55" s="52"/>
      <c r="I55" s="52"/>
      <c r="J55" s="52"/>
      <c r="K55" s="52"/>
      <c r="L55" s="52"/>
      <c r="M55" s="52"/>
      <c r="N55" s="52"/>
      <c r="O55" s="52"/>
      <c r="P55" s="52"/>
      <c r="Q55" s="52"/>
      <c r="R55" s="52"/>
      <c r="S55" s="52"/>
      <c r="T55" s="52"/>
      <c r="U55" s="52"/>
      <c r="V55" s="52"/>
      <c r="W55" s="54"/>
    </row>
    <row r="56" spans="1:23" s="38" customFormat="1" ht="12.75" customHeight="1" x14ac:dyDescent="0.2">
      <c r="A56" s="567" t="s">
        <v>61</v>
      </c>
      <c r="B56" s="568"/>
      <c r="C56" s="569"/>
      <c r="D56" s="52"/>
      <c r="E56" s="52"/>
      <c r="F56" s="52"/>
      <c r="G56" s="52"/>
      <c r="H56" s="52"/>
      <c r="I56" s="52"/>
      <c r="J56" s="52"/>
      <c r="K56" s="52"/>
      <c r="L56" s="52"/>
      <c r="M56" s="52"/>
      <c r="N56" s="52"/>
      <c r="O56" s="52"/>
      <c r="P56" s="52"/>
      <c r="Q56" s="52"/>
      <c r="R56" s="52"/>
      <c r="S56" s="52"/>
      <c r="T56" s="52"/>
      <c r="U56" s="52"/>
      <c r="V56" s="52"/>
      <c r="W56" s="54"/>
    </row>
    <row r="57" spans="1:23" s="38" customFormat="1" ht="3.95" customHeight="1" x14ac:dyDescent="0.2">
      <c r="A57" s="76"/>
      <c r="B57" s="79"/>
      <c r="C57" s="77"/>
      <c r="D57" s="52"/>
      <c r="E57" s="52"/>
      <c r="F57" s="52"/>
      <c r="G57" s="52"/>
      <c r="H57" s="52"/>
      <c r="I57" s="52"/>
      <c r="J57" s="52"/>
      <c r="K57" s="52"/>
      <c r="L57" s="52"/>
      <c r="M57" s="52"/>
      <c r="N57" s="52"/>
      <c r="O57" s="52"/>
      <c r="P57" s="52"/>
      <c r="Q57" s="52"/>
      <c r="R57" s="52"/>
      <c r="S57" s="52"/>
      <c r="T57" s="52"/>
      <c r="U57" s="52"/>
      <c r="V57" s="52"/>
      <c r="W57" s="54"/>
    </row>
    <row r="58" spans="1:23" s="47" customFormat="1" ht="14.1" customHeight="1" x14ac:dyDescent="0.2">
      <c r="A58" s="80"/>
      <c r="B58" s="330" t="s">
        <v>84</v>
      </c>
      <c r="C58" s="330"/>
      <c r="D58" s="330"/>
      <c r="E58" s="330"/>
      <c r="F58" s="330"/>
      <c r="G58" s="330"/>
      <c r="H58" s="330"/>
      <c r="I58" s="330"/>
      <c r="J58" s="330"/>
      <c r="K58" s="330"/>
      <c r="L58" s="330"/>
      <c r="M58" s="330"/>
      <c r="N58" s="330"/>
      <c r="O58" s="330"/>
      <c r="P58" s="330"/>
      <c r="Q58" s="330"/>
      <c r="R58" s="330"/>
      <c r="S58" s="330"/>
      <c r="T58" s="330"/>
      <c r="U58" s="330"/>
      <c r="V58" s="330"/>
      <c r="W58" s="81"/>
    </row>
    <row r="59" spans="1:23" ht="3.95" customHeight="1" x14ac:dyDescent="0.2">
      <c r="A59" s="82"/>
      <c r="B59" s="557"/>
      <c r="C59" s="557"/>
      <c r="D59" s="557"/>
      <c r="E59" s="557"/>
      <c r="F59" s="557"/>
      <c r="G59" s="557"/>
      <c r="H59" s="557"/>
      <c r="I59" s="557"/>
      <c r="J59" s="557"/>
      <c r="K59" s="557"/>
      <c r="L59" s="557"/>
      <c r="M59" s="557"/>
      <c r="N59" s="557"/>
      <c r="O59" s="557"/>
      <c r="P59" s="557"/>
      <c r="Q59" s="557"/>
      <c r="R59" s="557"/>
      <c r="S59" s="557"/>
      <c r="T59" s="557"/>
      <c r="U59" s="557"/>
      <c r="V59" s="557"/>
      <c r="W59" s="83"/>
    </row>
    <row r="60" spans="1:23" x14ac:dyDescent="0.2">
      <c r="A60" s="567" t="s">
        <v>65</v>
      </c>
      <c r="B60" s="568"/>
      <c r="C60" s="569"/>
      <c r="D60" s="52"/>
      <c r="E60" s="52"/>
      <c r="F60" s="53"/>
      <c r="G60" s="53"/>
      <c r="H60" s="53"/>
      <c r="I60" s="53"/>
      <c r="J60" s="53"/>
      <c r="K60" s="53"/>
      <c r="L60" s="53"/>
      <c r="M60" s="53"/>
      <c r="N60" s="52"/>
      <c r="O60" s="52"/>
      <c r="P60" s="52"/>
      <c r="Q60" s="52"/>
      <c r="R60" s="52"/>
      <c r="S60" s="52"/>
      <c r="T60" s="52"/>
      <c r="U60" s="52"/>
      <c r="V60" s="52"/>
      <c r="W60" s="54"/>
    </row>
    <row r="61" spans="1:23" ht="3.95" customHeight="1" x14ac:dyDescent="0.2">
      <c r="A61" s="55"/>
      <c r="B61" s="56"/>
      <c r="C61" s="56"/>
      <c r="D61" s="52"/>
      <c r="E61" s="52"/>
      <c r="F61" s="53"/>
      <c r="G61" s="53"/>
      <c r="H61" s="53"/>
      <c r="I61" s="53"/>
      <c r="J61" s="53"/>
      <c r="K61" s="53"/>
      <c r="L61" s="53"/>
      <c r="M61" s="53"/>
      <c r="N61" s="52"/>
      <c r="O61" s="52"/>
      <c r="P61" s="52"/>
      <c r="Q61" s="52"/>
      <c r="R61" s="52"/>
      <c r="S61" s="52"/>
      <c r="T61" s="52"/>
      <c r="U61" s="52"/>
      <c r="V61" s="52"/>
      <c r="W61" s="54"/>
    </row>
    <row r="62" spans="1:23" x14ac:dyDescent="0.2">
      <c r="A62" s="57"/>
      <c r="B62" s="329" t="s">
        <v>66</v>
      </c>
      <c r="C62" s="329"/>
      <c r="D62" s="329"/>
      <c r="E62" s="329"/>
      <c r="F62" s="329"/>
      <c r="G62" s="329"/>
      <c r="H62" s="329"/>
      <c r="I62" s="329"/>
      <c r="J62" s="329"/>
      <c r="K62" s="329"/>
      <c r="L62" s="329"/>
      <c r="M62" s="329"/>
      <c r="N62" s="329"/>
      <c r="O62" s="329"/>
      <c r="P62" s="329"/>
      <c r="Q62" s="329"/>
      <c r="R62" s="329"/>
      <c r="S62" s="329"/>
      <c r="T62" s="329"/>
      <c r="U62" s="329"/>
      <c r="V62" s="329"/>
      <c r="W62" s="58"/>
    </row>
    <row r="63" spans="1:23" ht="3.95" customHeight="1" x14ac:dyDescent="0.2">
      <c r="A63" s="57"/>
      <c r="B63" s="130"/>
      <c r="C63" s="130"/>
      <c r="D63" s="130"/>
      <c r="E63" s="130"/>
      <c r="F63" s="130"/>
      <c r="G63" s="130"/>
      <c r="H63" s="130"/>
      <c r="I63" s="130"/>
      <c r="J63" s="130"/>
      <c r="K63" s="130"/>
      <c r="L63" s="130"/>
      <c r="M63" s="130"/>
      <c r="N63" s="130"/>
      <c r="O63" s="130"/>
      <c r="P63" s="130"/>
      <c r="Q63" s="130"/>
      <c r="R63" s="130"/>
      <c r="S63" s="130"/>
      <c r="T63" s="130"/>
      <c r="U63" s="130"/>
      <c r="V63" s="130"/>
      <c r="W63" s="58"/>
    </row>
    <row r="64" spans="1:23" ht="12.75" customHeight="1" x14ac:dyDescent="0.2">
      <c r="A64" s="57"/>
      <c r="B64" s="552" t="s">
        <v>148</v>
      </c>
      <c r="C64" s="552"/>
      <c r="D64" s="552"/>
      <c r="E64" s="550" t="s">
        <v>67</v>
      </c>
      <c r="F64" s="550"/>
      <c r="G64" s="550"/>
      <c r="H64" s="550"/>
      <c r="I64" s="550"/>
      <c r="J64" s="550"/>
      <c r="K64" s="550"/>
      <c r="L64" s="550"/>
      <c r="M64" s="550"/>
      <c r="N64" s="550"/>
      <c r="O64" s="550"/>
      <c r="P64" s="550"/>
      <c r="Q64" s="550"/>
      <c r="R64" s="550"/>
      <c r="S64" s="550"/>
      <c r="T64" s="550"/>
      <c r="U64" s="550"/>
      <c r="V64" s="550"/>
      <c r="W64" s="58"/>
    </row>
    <row r="65" spans="1:24" ht="12.75" customHeight="1" x14ac:dyDescent="0.2">
      <c r="A65" s="57"/>
      <c r="B65" s="552" t="s">
        <v>149</v>
      </c>
      <c r="C65" s="552"/>
      <c r="D65" s="552"/>
      <c r="E65" s="551"/>
      <c r="F65" s="551"/>
      <c r="G65" s="551"/>
      <c r="H65" s="551"/>
      <c r="I65" s="551"/>
      <c r="J65" s="551"/>
      <c r="K65" s="551"/>
      <c r="L65" s="551"/>
      <c r="M65" s="551"/>
      <c r="N65" s="551"/>
      <c r="O65" s="551"/>
      <c r="P65" s="551"/>
      <c r="Q65" s="551"/>
      <c r="R65" s="551"/>
      <c r="S65" s="551"/>
      <c r="T65" s="551"/>
      <c r="U65" s="551"/>
      <c r="V65" s="551"/>
      <c r="W65" s="58"/>
    </row>
    <row r="66" spans="1:24" ht="6.95" customHeight="1" x14ac:dyDescent="0.2">
      <c r="A66" s="84"/>
      <c r="B66" s="85"/>
      <c r="C66" s="85"/>
      <c r="D66" s="85"/>
      <c r="E66" s="85"/>
      <c r="F66" s="85"/>
      <c r="G66" s="85"/>
      <c r="H66" s="85"/>
      <c r="I66" s="85"/>
      <c r="J66" s="85"/>
      <c r="K66" s="85"/>
      <c r="L66" s="85"/>
      <c r="M66" s="85"/>
      <c r="N66" s="85"/>
      <c r="O66" s="85"/>
      <c r="P66" s="85"/>
      <c r="Q66" s="85"/>
      <c r="R66" s="85"/>
      <c r="S66" s="85"/>
      <c r="T66" s="85"/>
      <c r="U66" s="85"/>
      <c r="V66" s="85"/>
      <c r="W66" s="86"/>
      <c r="X66" s="48"/>
    </row>
    <row r="67" spans="1:24" x14ac:dyDescent="0.2">
      <c r="A67" s="48"/>
      <c r="B67" s="48"/>
      <c r="C67" s="48"/>
      <c r="D67" s="48"/>
      <c r="E67" s="48"/>
      <c r="F67" s="48"/>
      <c r="G67" s="48"/>
      <c r="H67" s="48"/>
      <c r="I67" s="48"/>
      <c r="J67" s="48"/>
      <c r="K67" s="48"/>
      <c r="L67" s="48"/>
      <c r="M67" s="48"/>
      <c r="N67" s="48"/>
      <c r="O67" s="48"/>
      <c r="P67" s="48"/>
      <c r="Q67" s="48"/>
      <c r="R67" s="48"/>
      <c r="S67" s="48"/>
      <c r="T67" s="48"/>
      <c r="U67" s="48"/>
      <c r="V67" s="48"/>
      <c r="W67" s="48"/>
      <c r="X67" s="48"/>
    </row>
    <row r="68" spans="1:24" x14ac:dyDescent="0.2">
      <c r="A68" s="48"/>
      <c r="B68" s="48"/>
      <c r="C68" s="48"/>
      <c r="D68" s="48"/>
      <c r="E68" s="48"/>
      <c r="F68" s="48"/>
      <c r="G68" s="48"/>
      <c r="H68" s="48"/>
      <c r="I68" s="48"/>
      <c r="J68" s="48"/>
      <c r="K68" s="48"/>
      <c r="L68" s="48"/>
      <c r="M68" s="48"/>
      <c r="N68" s="48"/>
      <c r="O68" s="48"/>
      <c r="P68" s="48"/>
      <c r="Q68" s="48"/>
      <c r="R68" s="48"/>
      <c r="S68" s="48"/>
      <c r="T68" s="48"/>
      <c r="U68" s="48"/>
      <c r="V68" s="48"/>
      <c r="W68" s="48"/>
      <c r="X68" s="48"/>
    </row>
    <row r="69" spans="1:24" x14ac:dyDescent="0.2">
      <c r="A69" s="48"/>
      <c r="B69" s="48"/>
      <c r="C69" s="48"/>
      <c r="D69" s="48"/>
      <c r="E69" s="48"/>
      <c r="F69" s="48"/>
      <c r="G69" s="48"/>
      <c r="H69" s="48"/>
      <c r="I69" s="48"/>
      <c r="J69" s="48"/>
      <c r="K69" s="48"/>
      <c r="L69" s="48"/>
      <c r="M69" s="48"/>
      <c r="N69" s="48"/>
      <c r="O69" s="48"/>
      <c r="P69" s="48"/>
      <c r="Q69" s="48"/>
      <c r="R69" s="48"/>
      <c r="S69" s="48"/>
      <c r="T69" s="48"/>
      <c r="U69" s="48"/>
      <c r="V69" s="48"/>
      <c r="W69" s="48"/>
      <c r="X69" s="48"/>
    </row>
    <row r="70" spans="1:24" x14ac:dyDescent="0.2">
      <c r="A70" s="48"/>
      <c r="B70" s="48"/>
      <c r="C70" s="48"/>
      <c r="D70" s="48"/>
      <c r="E70" s="48"/>
      <c r="F70" s="48"/>
      <c r="G70" s="48"/>
      <c r="H70" s="48"/>
      <c r="I70" s="48"/>
      <c r="J70" s="48"/>
      <c r="K70" s="48"/>
      <c r="L70" s="48"/>
      <c r="M70" s="48"/>
      <c r="N70" s="48"/>
      <c r="O70" s="48"/>
      <c r="P70" s="48"/>
      <c r="Q70" s="48"/>
      <c r="R70" s="48"/>
      <c r="S70" s="48"/>
      <c r="T70" s="48"/>
      <c r="U70" s="48"/>
      <c r="V70" s="48"/>
      <c r="W70" s="48"/>
      <c r="X70" s="48"/>
    </row>
    <row r="71" spans="1:24" x14ac:dyDescent="0.2">
      <c r="A71" s="48"/>
      <c r="B71" s="48"/>
      <c r="C71" s="48"/>
      <c r="D71" s="48"/>
      <c r="E71" s="48"/>
      <c r="F71" s="48"/>
      <c r="G71" s="48"/>
      <c r="H71" s="48"/>
      <c r="I71" s="48"/>
      <c r="J71" s="48"/>
      <c r="K71" s="48"/>
      <c r="L71" s="48"/>
      <c r="M71" s="48"/>
      <c r="N71" s="48"/>
      <c r="O71" s="48"/>
      <c r="P71" s="48"/>
      <c r="Q71" s="48"/>
      <c r="R71" s="48"/>
      <c r="S71" s="48"/>
      <c r="T71" s="48"/>
      <c r="U71" s="48"/>
      <c r="V71" s="48"/>
      <c r="W71" s="48"/>
      <c r="X71" s="48"/>
    </row>
  </sheetData>
  <sheetProtection sheet="1" objects="1" scenarios="1" selectLockedCells="1"/>
  <mergeCells count="62">
    <mergeCell ref="A60:C60"/>
    <mergeCell ref="B62:V62"/>
    <mergeCell ref="H39:U39"/>
    <mergeCell ref="H40:U40"/>
    <mergeCell ref="B58:V58"/>
    <mergeCell ref="A56:C56"/>
    <mergeCell ref="B54:V54"/>
    <mergeCell ref="A52:C52"/>
    <mergeCell ref="A48:C48"/>
    <mergeCell ref="D46:V46"/>
    <mergeCell ref="D45:V45"/>
    <mergeCell ref="C51:I51"/>
    <mergeCell ref="B50:V50"/>
    <mergeCell ref="E40:G40"/>
    <mergeCell ref="D43:V43"/>
    <mergeCell ref="B1:V1"/>
    <mergeCell ref="B6:V6"/>
    <mergeCell ref="A2:C2"/>
    <mergeCell ref="B5:V5"/>
    <mergeCell ref="B7:V7"/>
    <mergeCell ref="B4:V4"/>
    <mergeCell ref="B10:V10"/>
    <mergeCell ref="B11:V11"/>
    <mergeCell ref="A28:C28"/>
    <mergeCell ref="B8:V8"/>
    <mergeCell ref="B9:V9"/>
    <mergeCell ref="A13:C13"/>
    <mergeCell ref="B15:V15"/>
    <mergeCell ref="Q19:T19"/>
    <mergeCell ref="Q22:T22"/>
    <mergeCell ref="M19:P19"/>
    <mergeCell ref="B17:V17"/>
    <mergeCell ref="E19:H19"/>
    <mergeCell ref="I19:L19"/>
    <mergeCell ref="C19:D19"/>
    <mergeCell ref="C20:D20"/>
    <mergeCell ref="C21:D21"/>
    <mergeCell ref="C22:D22"/>
    <mergeCell ref="M22:P22"/>
    <mergeCell ref="C25:T25"/>
    <mergeCell ref="E20:H21"/>
    <mergeCell ref="I20:L21"/>
    <mergeCell ref="M20:P21"/>
    <mergeCell ref="Q20:T21"/>
    <mergeCell ref="E22:H22"/>
    <mergeCell ref="I22:L22"/>
    <mergeCell ref="E64:V64"/>
    <mergeCell ref="E65:V65"/>
    <mergeCell ref="B64:D64"/>
    <mergeCell ref="B65:D65"/>
    <mergeCell ref="C24:T24"/>
    <mergeCell ref="D30:V30"/>
    <mergeCell ref="D31:V31"/>
    <mergeCell ref="D33:V33"/>
    <mergeCell ref="D42:V42"/>
    <mergeCell ref="D34:V34"/>
    <mergeCell ref="D37:V37"/>
    <mergeCell ref="D36:V36"/>
    <mergeCell ref="H38:V38"/>
    <mergeCell ref="E38:G38"/>
    <mergeCell ref="E39:G39"/>
    <mergeCell ref="B59:V59"/>
  </mergeCells>
  <conditionalFormatting sqref="B45">
    <cfRule type="cellIs" dxfId="0" priority="1" operator="equal">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99"/>
  </sheetPr>
  <dimension ref="A1:E26"/>
  <sheetViews>
    <sheetView workbookViewId="0">
      <selection activeCell="A27" sqref="A27"/>
    </sheetView>
  </sheetViews>
  <sheetFormatPr defaultRowHeight="12.75" x14ac:dyDescent="0.2"/>
  <cols>
    <col min="1" max="1" width="18.7109375" customWidth="1"/>
  </cols>
  <sheetData>
    <row r="1" spans="1:5" x14ac:dyDescent="0.2">
      <c r="A1" s="1" t="s">
        <v>4</v>
      </c>
    </row>
    <row r="2" spans="1:5" x14ac:dyDescent="0.2">
      <c r="A2" s="1" t="s">
        <v>5</v>
      </c>
    </row>
    <row r="3" spans="1:5" x14ac:dyDescent="0.2">
      <c r="A3" s="1" t="s">
        <v>6</v>
      </c>
    </row>
    <row r="4" spans="1:5" x14ac:dyDescent="0.2">
      <c r="B4" s="2"/>
    </row>
    <row r="5" spans="1:5" x14ac:dyDescent="0.2">
      <c r="A5" s="1" t="s">
        <v>7</v>
      </c>
      <c r="B5" s="1"/>
      <c r="E5">
        <v>480</v>
      </c>
    </row>
    <row r="6" spans="1:5" x14ac:dyDescent="0.2">
      <c r="A6" s="1" t="s">
        <v>8</v>
      </c>
      <c r="E6">
        <v>400</v>
      </c>
    </row>
    <row r="7" spans="1:5" x14ac:dyDescent="0.2">
      <c r="A7" s="1" t="s">
        <v>9</v>
      </c>
      <c r="E7">
        <v>400</v>
      </c>
    </row>
    <row r="11" spans="1:5" x14ac:dyDescent="0.2">
      <c r="A11" t="s">
        <v>0</v>
      </c>
    </row>
    <row r="12" spans="1:5" x14ac:dyDescent="0.2">
      <c r="A12" t="s">
        <v>1</v>
      </c>
    </row>
    <row r="13" spans="1:5" x14ac:dyDescent="0.2">
      <c r="A13" t="s">
        <v>2</v>
      </c>
    </row>
    <row r="14" spans="1:5" x14ac:dyDescent="0.2">
      <c r="A14" t="s">
        <v>3</v>
      </c>
    </row>
    <row r="15" spans="1:5" x14ac:dyDescent="0.2">
      <c r="A15" s="3" t="s">
        <v>20</v>
      </c>
    </row>
    <row r="18" spans="1:2" x14ac:dyDescent="0.2">
      <c r="A18" t="s">
        <v>0</v>
      </c>
      <c r="B18">
        <v>52</v>
      </c>
    </row>
    <row r="19" spans="1:2" x14ac:dyDescent="0.2">
      <c r="A19" t="s">
        <v>1</v>
      </c>
      <c r="B19">
        <v>26</v>
      </c>
    </row>
    <row r="20" spans="1:2" x14ac:dyDescent="0.2">
      <c r="A20" t="s">
        <v>2</v>
      </c>
      <c r="B20">
        <v>1</v>
      </c>
    </row>
    <row r="21" spans="1:2" x14ac:dyDescent="0.2">
      <c r="A21" t="s">
        <v>3</v>
      </c>
      <c r="B21">
        <v>12</v>
      </c>
    </row>
    <row r="23" spans="1:2" x14ac:dyDescent="0.2">
      <c r="A23" s="3" t="s">
        <v>131</v>
      </c>
      <c r="B23" s="151">
        <v>0.3</v>
      </c>
    </row>
    <row r="24" spans="1:2" x14ac:dyDescent="0.2">
      <c r="A24" s="3" t="s">
        <v>132</v>
      </c>
      <c r="B24" s="151">
        <v>0.33</v>
      </c>
    </row>
    <row r="25" spans="1:2" x14ac:dyDescent="0.2">
      <c r="A25" s="3" t="s">
        <v>133</v>
      </c>
      <c r="B25" s="151">
        <v>0.37</v>
      </c>
    </row>
    <row r="26" spans="1:2" x14ac:dyDescent="0.2">
      <c r="A26" s="3" t="s">
        <v>236</v>
      </c>
      <c r="B26" s="151">
        <v>0.4</v>
      </c>
    </row>
  </sheetData>
  <sheetProtection sheet="1" objects="1" scenarios="1" selectLockedCells="1"/>
  <phoneticPr fontId="3"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K34"/>
  <sheetViews>
    <sheetView workbookViewId="0">
      <selection activeCell="B15" sqref="B15"/>
    </sheetView>
  </sheetViews>
  <sheetFormatPr defaultRowHeight="12.75" x14ac:dyDescent="0.2"/>
  <cols>
    <col min="1" max="1" width="11.28515625" customWidth="1"/>
  </cols>
  <sheetData>
    <row r="1" spans="1:2" x14ac:dyDescent="0.2">
      <c r="A1" s="5" t="s">
        <v>216</v>
      </c>
    </row>
    <row r="2" spans="1:2" x14ac:dyDescent="0.2">
      <c r="A2" s="5" t="s">
        <v>218</v>
      </c>
      <c r="B2" s="5" t="s">
        <v>217</v>
      </c>
    </row>
    <row r="3" spans="1:2" x14ac:dyDescent="0.2">
      <c r="A3" t="b">
        <f>IF(NOT(AND(PriorExpensesTotalMo, PriorIncomeTotalMo,CurrentIncomeTotalMo)),TRUE,FALSE)</f>
        <v>1</v>
      </c>
      <c r="B3" s="3" t="s">
        <v>223</v>
      </c>
    </row>
    <row r="4" spans="1:2" x14ac:dyDescent="0.2">
      <c r="A4" t="b">
        <f>IF(ContributionResultsApplicant&gt;CurrentIncomeTotalMo,TRUE,FALSE)</f>
        <v>0</v>
      </c>
      <c r="B4" s="3" t="str">
        <f>"Caution: the applicant's contribution is more than their current income. Based on 40% of the current applicant income the applicant can afford "&amp;DOLLAR(CurrentIncomeTotalMo*0.4)&amp;"."</f>
        <v>Caution: the applicant's contribution is more than their current income. Based on 40% of the current applicant income the applicant can afford $0.00.</v>
      </c>
    </row>
    <row r="5" spans="1:2" x14ac:dyDescent="0.2">
      <c r="A5" t="b">
        <f>IF(AND(A4=FALSE,LeaseAmount&gt;=CurrentIncomeTotalMo*0.4),IF((LeaseAmount+NewUtilities) &gt; CurrentIncomeTotalMo*0.4,TRUE,FALSE),FALSE)</f>
        <v>0</v>
      </c>
      <c r="B5" s="3" t="str">
        <f>IF(CurrentIncomeTotalMo&gt;0,"Caution: the lease amount (not including new utilities) is "&amp;TEXT(LeaseAmount/CurrentIncomeTotalMo*100,"#00")&amp;"% of the applicant's current income. ","The total of the applicant's current income is zero, therefore the applicant's ability to afford the unit at the end of the program cannot be determined.")</f>
        <v>The total of the applicant's current income is zero, therefore the applicant's ability to afford the unit at the end of the program cannot be determined.</v>
      </c>
    </row>
    <row r="6" spans="1:2" x14ac:dyDescent="0.2">
      <c r="A6" s="3" t="b">
        <f>IF(LeaseAmount&gt;ProgramLimit,TRUE,FALSE)</f>
        <v>0</v>
      </c>
      <c r="B6" s="3" t="str">
        <f>"Caution: the lease amount (not including new utilities) exceeds the program limit by "&amp;DOLLAR(AmountOverLimit)&amp;".  "</f>
        <v xml:space="preserve">Caution: the lease amount (not including new utilities) exceeds the program limit by $0.00.  </v>
      </c>
    </row>
    <row r="7" spans="1:2" x14ac:dyDescent="0.2">
      <c r="A7" s="3" t="b">
        <f>IF(AND(ContributionResultsApplicant=PostDisasterLeaseTotal,A4=FALSE),TRUE,FALSE)</f>
        <v>1</v>
      </c>
      <c r="B7" s="3" t="s">
        <v>237</v>
      </c>
    </row>
    <row r="8" spans="1:2" x14ac:dyDescent="0.2">
      <c r="A8" s="3" t="b">
        <f>IF(AND(ContributionResultsDHAPAgency=0, ContributionResultsApplicant&gt;0,A7=FALSE),TRUE,FALSE)</f>
        <v>0</v>
      </c>
      <c r="B8" s="3" t="s">
        <v>226</v>
      </c>
    </row>
    <row r="9" spans="1:2" x14ac:dyDescent="0.2">
      <c r="A9" s="3" t="b">
        <f>IF(Summary!AF37&gt;0,TRUE,FALSE)</f>
        <v>0</v>
      </c>
      <c r="B9" s="3" t="str">
        <f>"Note: based on the current data, the applicant will have an estimated "&amp;DOLLAR(Summary!AF37)&amp;" of FEMA provided rental assistance at the end of the program. "</f>
        <v xml:space="preserve">Note: based on the current data, the applicant will have an estimated $0.00 of FEMA provided rental assistance at the end of the program. </v>
      </c>
    </row>
    <row r="10" spans="1:2" x14ac:dyDescent="0.2">
      <c r="A10" t="b">
        <f>IF(AND(ContributionResultsApplicant&gt;=0,NOT(A8)),TRUE,FALSE)</f>
        <v>1</v>
      </c>
      <c r="B10" s="3" t="str">
        <f>"The applicant contribution is "&amp;DOLLAR(ContributionResultsApplicant)&amp;" per month. "</f>
        <v xml:space="preserve">The applicant contribution is $0.00 per month. </v>
      </c>
    </row>
    <row r="11" spans="1:2" x14ac:dyDescent="0.2">
      <c r="A11" t="b">
        <f>IF(AND(FMR&gt;0,PostDisasterLeaseTotal&gt;0),FALSE,TRUE)</f>
        <v>1</v>
      </c>
      <c r="B11" s="3" t="s">
        <v>225</v>
      </c>
    </row>
    <row r="12" spans="1:2" x14ac:dyDescent="0.2">
      <c r="A12" t="b">
        <f>IF(AND(ContributionResultsDHAPAgency&gt;0,A8=FALSE),TRUE,FALSE)</f>
        <v>0</v>
      </c>
      <c r="B12" s="3" t="str">
        <f>"The housing agency contribution is "&amp;DOLLAR(ContributionResultsDHAPAgency)&amp;" per month. "</f>
        <v xml:space="preserve">The housing agency contribution is $0.00 per month. </v>
      </c>
    </row>
    <row r="13" spans="1:2" x14ac:dyDescent="0.2">
      <c r="A13" t="b">
        <f>IF(Summary!AF32&gt;0,TRUE,FALSE)</f>
        <v>0</v>
      </c>
      <c r="B13" s="3" t="str">
        <f>"Note: The utilities cost exceeds the amount able to be credited by "&amp;DOLLAR(Summary!AF32)&amp;". "</f>
        <v xml:space="preserve">Note: The utilities cost exceeds the amount able to be credited by $0.00. </v>
      </c>
    </row>
    <row r="14" spans="1:2" x14ac:dyDescent="0.2">
      <c r="A14" s="3" t="b">
        <f>IF(ABS(CurrentAffordability-Calculation!P94)&gt;0,TRUE,FALSE)</f>
        <v>0</v>
      </c>
      <c r="B14" s="3" t="str">
        <f>"Note: The current housing expenses exceed the basis for differential rent by "&amp;DOLLAR(ABS(CurrentAffordability-Calculation!P94))&amp;". "</f>
        <v xml:space="preserve">Note: The current housing expenses exceed the basis for differential rent by $0.00. </v>
      </c>
    </row>
    <row r="15" spans="1:2" x14ac:dyDescent="0.2">
      <c r="A15" t="b">
        <f>IF(AND(NOT(IRTEligibility=""),ContributionResultsDHAPAgency&gt;0),TRUE,FALSE)</f>
        <v>0</v>
      </c>
      <c r="B15" s="3" t="str">
        <f>"The housing agency contribution is projected to become zero in "&amp;IRTEligibility&amp;". "</f>
        <v xml:space="preserve">The housing agency contribution is projected to become zero in . </v>
      </c>
    </row>
    <row r="17" spans="1:11" x14ac:dyDescent="0.2">
      <c r="A17" s="5" t="s">
        <v>220</v>
      </c>
      <c r="B17" s="3"/>
    </row>
    <row r="18" spans="1:11" x14ac:dyDescent="0.2">
      <c r="A18" s="3" t="s">
        <v>222</v>
      </c>
      <c r="B18" t="str">
        <f>IF(A3,B3,"")</f>
        <v xml:space="preserve">There is not enough information to calculate the applicant and housing agency contributions. </v>
      </c>
    </row>
    <row r="19" spans="1:11" x14ac:dyDescent="0.2">
      <c r="A19" s="3" t="s">
        <v>222</v>
      </c>
      <c r="B19" t="str">
        <f>IF(A11,B10&amp;B11,"")</f>
        <v xml:space="preserve">The applicant contribution is $0.00 per month. There is not enough information to calculate the housing agency contribution. </v>
      </c>
    </row>
    <row r="20" spans="1:11" x14ac:dyDescent="0.2">
      <c r="A20" s="3" t="s">
        <v>219</v>
      </c>
      <c r="B20" t="str">
        <f>IF(A4,B4,"")&amp;IF(A5,B5,"")&amp;IF(A6,B6,"")&amp;IF(A7,B7,"")&amp;IF(A8,B8,"")&amp;IF(A9,B9,"")</f>
        <v xml:space="preserve">Caution: the applicant has the ability to afford the entire lease amount, not including new utilities.  </v>
      </c>
    </row>
    <row r="21" spans="1:11" x14ac:dyDescent="0.2">
      <c r="A21" s="3" t="s">
        <v>219</v>
      </c>
      <c r="B21" t="str">
        <f>IF(A10,B10," ")&amp;IF(A11,B11,"")&amp;IF(A12,B12,"")&amp;IF(A14,B14,"")&amp;IF(A13,B13,"")&amp;IF(A15,B15,"")</f>
        <v xml:space="preserve">The applicant contribution is $0.00 per month. There is not enough information to calculate the housing agency contribution. </v>
      </c>
    </row>
    <row r="23" spans="1:11" x14ac:dyDescent="0.2">
      <c r="A23" s="5" t="s">
        <v>221</v>
      </c>
    </row>
    <row r="24" spans="1:11" x14ac:dyDescent="0.2">
      <c r="A24" s="3" t="s">
        <v>222</v>
      </c>
      <c r="B24" s="575" t="str">
        <f>IF(AND(B18="",B19=""),B20&amp;B21,IF(B18="",B19,B18))</f>
        <v xml:space="preserve">There is not enough information to calculate the applicant and housing agency contributions. </v>
      </c>
      <c r="C24" s="575"/>
      <c r="D24" s="575"/>
      <c r="E24" s="575"/>
      <c r="F24" s="575"/>
      <c r="G24" s="575"/>
      <c r="H24" s="575"/>
      <c r="I24" s="575"/>
      <c r="J24" s="575"/>
      <c r="K24" s="575"/>
    </row>
    <row r="25" spans="1:11" x14ac:dyDescent="0.2">
      <c r="B25" s="575"/>
      <c r="C25" s="575"/>
      <c r="D25" s="575"/>
      <c r="E25" s="575"/>
      <c r="F25" s="575"/>
      <c r="G25" s="575"/>
      <c r="H25" s="575"/>
      <c r="I25" s="575"/>
      <c r="J25" s="575"/>
      <c r="K25" s="575"/>
    </row>
    <row r="26" spans="1:11" x14ac:dyDescent="0.2">
      <c r="B26" s="575"/>
      <c r="C26" s="575"/>
      <c r="D26" s="575"/>
      <c r="E26" s="575"/>
      <c r="F26" s="575"/>
      <c r="G26" s="575"/>
      <c r="H26" s="575"/>
      <c r="I26" s="575"/>
      <c r="J26" s="575"/>
      <c r="K26" s="575"/>
    </row>
    <row r="27" spans="1:11" x14ac:dyDescent="0.2">
      <c r="B27" s="575"/>
      <c r="C27" s="575"/>
      <c r="D27" s="575"/>
      <c r="E27" s="575"/>
      <c r="F27" s="575"/>
      <c r="G27" s="575"/>
      <c r="H27" s="575"/>
      <c r="I27" s="575"/>
      <c r="J27" s="575"/>
      <c r="K27" s="575"/>
    </row>
    <row r="28" spans="1:11" x14ac:dyDescent="0.2">
      <c r="B28" s="575"/>
      <c r="C28" s="575"/>
      <c r="D28" s="575"/>
      <c r="E28" s="575"/>
      <c r="F28" s="575"/>
      <c r="G28" s="575"/>
      <c r="H28" s="575"/>
      <c r="I28" s="575"/>
      <c r="J28" s="575"/>
      <c r="K28" s="575"/>
    </row>
    <row r="29" spans="1:11" x14ac:dyDescent="0.2">
      <c r="B29" s="575"/>
      <c r="C29" s="575"/>
      <c r="D29" s="575"/>
      <c r="E29" s="575"/>
      <c r="F29" s="575"/>
      <c r="G29" s="575"/>
      <c r="H29" s="575"/>
      <c r="I29" s="575"/>
      <c r="J29" s="575"/>
      <c r="K29" s="575"/>
    </row>
    <row r="30" spans="1:11" x14ac:dyDescent="0.2">
      <c r="B30" s="575"/>
      <c r="C30" s="575"/>
      <c r="D30" s="575"/>
      <c r="E30" s="575"/>
      <c r="F30" s="575"/>
      <c r="G30" s="575"/>
      <c r="H30" s="575"/>
      <c r="I30" s="575"/>
      <c r="J30" s="575"/>
      <c r="K30" s="575"/>
    </row>
    <row r="31" spans="1:11" x14ac:dyDescent="0.2">
      <c r="B31" s="575"/>
      <c r="C31" s="575"/>
      <c r="D31" s="575"/>
      <c r="E31" s="575"/>
      <c r="F31" s="575"/>
      <c r="G31" s="575"/>
      <c r="H31" s="575"/>
      <c r="I31" s="575"/>
      <c r="J31" s="575"/>
      <c r="K31" s="575"/>
    </row>
    <row r="32" spans="1:11" x14ac:dyDescent="0.2">
      <c r="B32" s="575"/>
      <c r="C32" s="575"/>
      <c r="D32" s="575"/>
      <c r="E32" s="575"/>
      <c r="F32" s="575"/>
      <c r="G32" s="575"/>
      <c r="H32" s="575"/>
      <c r="I32" s="575"/>
      <c r="J32" s="575"/>
      <c r="K32" s="575"/>
    </row>
    <row r="33" spans="2:11" x14ac:dyDescent="0.2">
      <c r="B33" s="575"/>
      <c r="C33" s="575"/>
      <c r="D33" s="575"/>
      <c r="E33" s="575"/>
      <c r="F33" s="575"/>
      <c r="G33" s="575"/>
      <c r="H33" s="575"/>
      <c r="I33" s="575"/>
      <c r="J33" s="575"/>
      <c r="K33" s="575"/>
    </row>
    <row r="34" spans="2:11" x14ac:dyDescent="0.2">
      <c r="B34" s="575"/>
      <c r="C34" s="575"/>
      <c r="D34" s="575"/>
      <c r="E34" s="575"/>
      <c r="F34" s="575"/>
      <c r="G34" s="575"/>
      <c r="H34" s="575"/>
      <c r="I34" s="575"/>
      <c r="J34" s="575"/>
      <c r="K34" s="575"/>
    </row>
  </sheetData>
  <sheetProtection sheet="1" objects="1" scenarios="1" selectLockedCells="1"/>
  <mergeCells count="1">
    <mergeCell ref="B24:K3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99"/>
    <pageSetUpPr fitToPage="1"/>
  </sheetPr>
  <dimension ref="A2:P9"/>
  <sheetViews>
    <sheetView workbookViewId="0">
      <selection activeCell="L4" sqref="L4"/>
    </sheetView>
  </sheetViews>
  <sheetFormatPr defaultRowHeight="12.75" x14ac:dyDescent="0.2"/>
  <cols>
    <col min="1" max="1" width="12" bestFit="1" customWidth="1"/>
    <col min="2" max="16" width="13.28515625" customWidth="1"/>
  </cols>
  <sheetData>
    <row r="2" spans="1:16" x14ac:dyDescent="0.2">
      <c r="A2" s="3" t="s">
        <v>150</v>
      </c>
      <c r="B2" s="3"/>
    </row>
    <row r="3" spans="1:16" ht="25.5" customHeight="1" x14ac:dyDescent="0.2">
      <c r="A3" s="290"/>
      <c r="B3" s="236" t="s">
        <v>243</v>
      </c>
      <c r="C3" s="236" t="s">
        <v>245</v>
      </c>
      <c r="D3" s="236" t="s">
        <v>244</v>
      </c>
      <c r="E3" s="236" t="s">
        <v>246</v>
      </c>
      <c r="F3" s="236" t="s">
        <v>136</v>
      </c>
      <c r="G3" s="236" t="s">
        <v>247</v>
      </c>
      <c r="H3" s="236" t="s">
        <v>106</v>
      </c>
      <c r="I3" s="236" t="s">
        <v>95</v>
      </c>
      <c r="J3" s="236" t="s">
        <v>249</v>
      </c>
      <c r="K3" s="236" t="s">
        <v>253</v>
      </c>
      <c r="L3" s="291" t="s">
        <v>189</v>
      </c>
      <c r="M3" s="236" t="s">
        <v>248</v>
      </c>
      <c r="N3" s="291" t="s">
        <v>250</v>
      </c>
      <c r="O3" s="236" t="s">
        <v>251</v>
      </c>
      <c r="P3" s="236" t="s">
        <v>252</v>
      </c>
    </row>
    <row r="4" spans="1:16" x14ac:dyDescent="0.2">
      <c r="A4" s="3" t="s">
        <v>100</v>
      </c>
      <c r="B4" s="115">
        <f>IncomeChange</f>
        <v>0</v>
      </c>
      <c r="C4" s="124">
        <f>PriorExpensesTotalMo</f>
        <v>0</v>
      </c>
      <c r="D4" s="115">
        <f>CurrentIncomeTotalMo*0.3</f>
        <v>0</v>
      </c>
      <c r="E4" s="115">
        <f>CurrentIncomeTotalMo*Data!B23</f>
        <v>0</v>
      </c>
      <c r="F4" s="124">
        <f>IF(B4&gt;=0,MAX(C4,E4),E4)</f>
        <v>0</v>
      </c>
      <c r="G4" s="115">
        <f>CurrentExpensesTotalMo</f>
        <v>0</v>
      </c>
      <c r="H4" s="115">
        <f>NewUtilities</f>
        <v>0</v>
      </c>
      <c r="I4" s="115">
        <f>MAX(0,F4-G4-H4)</f>
        <v>0</v>
      </c>
      <c r="J4" s="115">
        <f>LeaseAmount</f>
        <v>0</v>
      </c>
      <c r="K4" s="115">
        <f>AmountOverLimit</f>
        <v>0</v>
      </c>
      <c r="L4" s="292">
        <f>MAX(0,I4+K4)</f>
        <v>0</v>
      </c>
      <c r="M4" s="115">
        <f>ProgramLimit</f>
        <v>0</v>
      </c>
      <c r="N4" s="292">
        <f>MIN(J4,M4)-L4</f>
        <v>0</v>
      </c>
      <c r="O4" s="237" t="b">
        <f>IF(N4&gt;0,FALSE,TRUE)</f>
        <v>1</v>
      </c>
      <c r="P4" s="237" t="s">
        <v>131</v>
      </c>
    </row>
    <row r="5" spans="1:16" x14ac:dyDescent="0.2">
      <c r="A5" s="3" t="s">
        <v>131</v>
      </c>
      <c r="B5" s="115">
        <f>IncomeChange</f>
        <v>0</v>
      </c>
      <c r="C5" s="124">
        <f>PriorExpensesTotalMo</f>
        <v>0</v>
      </c>
      <c r="D5" s="115">
        <f>CurrentIncomeTotalMo*0.3</f>
        <v>0</v>
      </c>
      <c r="E5" s="115">
        <f>CurrentIncomeTotalMo*Data!B24</f>
        <v>0</v>
      </c>
      <c r="F5" s="124">
        <f>IF(B5&gt;=0,MAX(C5,E5),E5)</f>
        <v>0</v>
      </c>
      <c r="G5" s="115">
        <f>CurrentExpensesTotalMo</f>
        <v>0</v>
      </c>
      <c r="H5" s="115">
        <f>NewUtilities</f>
        <v>0</v>
      </c>
      <c r="I5" s="115">
        <f>MAX(0,F5-G5-H5)</f>
        <v>0</v>
      </c>
      <c r="J5" s="115">
        <f>LeaseAmount</f>
        <v>0</v>
      </c>
      <c r="K5" s="115">
        <f>AmountOverLimit</f>
        <v>0</v>
      </c>
      <c r="L5" s="292">
        <f>MAX(0,I5+K5)</f>
        <v>0</v>
      </c>
      <c r="M5" s="115">
        <f>ProgramLimit</f>
        <v>0</v>
      </c>
      <c r="N5" s="292">
        <f>MIN(J5,M5)-L5</f>
        <v>0</v>
      </c>
      <c r="O5" s="237" t="b">
        <f>IF(N5&gt;0,FALSE,TRUE)</f>
        <v>1</v>
      </c>
      <c r="P5" s="237" t="s">
        <v>132</v>
      </c>
    </row>
    <row r="6" spans="1:16" x14ac:dyDescent="0.2">
      <c r="A6" s="3" t="s">
        <v>132</v>
      </c>
      <c r="B6" s="115">
        <f>IncomeChange</f>
        <v>0</v>
      </c>
      <c r="C6" s="124">
        <f>PriorExpensesTotalMo</f>
        <v>0</v>
      </c>
      <c r="D6" s="115">
        <f>CurrentIncomeTotalMo*0.3</f>
        <v>0</v>
      </c>
      <c r="E6" s="115">
        <f>CurrentIncomeTotalMo*Data!B25</f>
        <v>0</v>
      </c>
      <c r="F6" s="124">
        <f>IF(B6&gt;=0,MAX(C6,E6),E6)</f>
        <v>0</v>
      </c>
      <c r="G6" s="115">
        <f>CurrentExpensesTotalMo</f>
        <v>0</v>
      </c>
      <c r="H6" s="115">
        <f>NewUtilities</f>
        <v>0</v>
      </c>
      <c r="I6" s="115">
        <f>MAX(0,F6-G6-H6)</f>
        <v>0</v>
      </c>
      <c r="J6" s="115">
        <f>LeaseAmount</f>
        <v>0</v>
      </c>
      <c r="K6" s="115">
        <f>AmountOverLimit</f>
        <v>0</v>
      </c>
      <c r="L6" s="292">
        <f>MAX(0,I6+K6)</f>
        <v>0</v>
      </c>
      <c r="M6" s="115">
        <f>ProgramLimit</f>
        <v>0</v>
      </c>
      <c r="N6" s="292">
        <f>MIN(J6,M6)-L6</f>
        <v>0</v>
      </c>
      <c r="O6" s="237" t="b">
        <f>IF(N6&gt;0,FALSE,TRUE)</f>
        <v>1</v>
      </c>
      <c r="P6" s="237" t="s">
        <v>133</v>
      </c>
    </row>
    <row r="7" spans="1:16" x14ac:dyDescent="0.2">
      <c r="A7" s="3" t="s">
        <v>133</v>
      </c>
      <c r="B7" s="115">
        <f>IncomeChange</f>
        <v>0</v>
      </c>
      <c r="C7" s="124">
        <f>PriorExpensesTotalMo</f>
        <v>0</v>
      </c>
      <c r="D7" s="115">
        <f>CurrentIncomeTotalMo*0.3</f>
        <v>0</v>
      </c>
      <c r="E7" s="115">
        <f>CurrentIncomeTotalMo*Data!B26</f>
        <v>0</v>
      </c>
      <c r="F7" s="124">
        <f>IF(B7&gt;=0,MAX(C7,E7),E7)</f>
        <v>0</v>
      </c>
      <c r="G7" s="115">
        <f>CurrentExpensesTotalMo</f>
        <v>0</v>
      </c>
      <c r="H7" s="115">
        <f>NewUtilities</f>
        <v>0</v>
      </c>
      <c r="I7" s="115">
        <f>MAX(0,F7-G7-H7)</f>
        <v>0</v>
      </c>
      <c r="J7" s="115">
        <f>LeaseAmount</f>
        <v>0</v>
      </c>
      <c r="K7" s="115">
        <f>AmountOverLimit</f>
        <v>0</v>
      </c>
      <c r="L7" s="292">
        <f>MAX(0,I7+K7)</f>
        <v>0</v>
      </c>
      <c r="M7" s="115">
        <f>ProgramLimit</f>
        <v>0</v>
      </c>
      <c r="N7" s="292">
        <f>MIN(J7,M7)-L7</f>
        <v>0</v>
      </c>
      <c r="O7" s="237" t="b">
        <f>IF(N7&gt;0,FALSE,TRUE)</f>
        <v>1</v>
      </c>
      <c r="P7" s="237" t="s">
        <v>236</v>
      </c>
    </row>
    <row r="8" spans="1:16" x14ac:dyDescent="0.2">
      <c r="O8" s="3"/>
    </row>
    <row r="9" spans="1:16" x14ac:dyDescent="0.2">
      <c r="A9" s="3" t="s">
        <v>151</v>
      </c>
      <c r="B9" s="156" t="str">
        <f>IF(ISERROR(VLOOKUP(TRUE,O4:P7,2,FALSE)),"",IF(VLOOKUP(TRUE,O4:P7,2,FALSE)=P4,"",VLOOKUP(TRUE,O4:P7,2,FALSE)))</f>
        <v/>
      </c>
    </row>
  </sheetData>
  <sheetProtection sheet="1" objects="1" scenarios="1" selectLockedCells="1"/>
  <pageMargins left="0.7" right="0.7" top="0.75" bottom="0.75" header="0.3" footer="0.3"/>
  <pageSetup scale="5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DD2800E6F1094EA5A2905CB992F0C7" ma:contentTypeVersion="0" ma:contentTypeDescription="Create a new document." ma:contentTypeScope="" ma:versionID="e8723866e0f3407f0e4dec892c9c11e9">
  <xsd:schema xmlns:xsd="http://www.w3.org/2001/XMLSchema" xmlns:xs="http://www.w3.org/2001/XMLSchema" xmlns:p="http://schemas.microsoft.com/office/2006/metadata/properties" xmlns:ns2="3e47f0a0-aaeb-45df-8761-66e22be8e3ab" targetNamespace="http://schemas.microsoft.com/office/2006/metadata/properties" ma:root="true" ma:fieldsID="1aa183936369ccfb63faafc5faf7fc95" ns2:_="">
    <xsd:import namespace="3e47f0a0-aaeb-45df-8761-66e22be8e3a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7f0a0-aaeb-45df-8761-66e22be8e3a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3e47f0a0-aaeb-45df-8761-66e22be8e3ab">HUDPIH-694-1</_dlc_DocId>
    <_dlc_DocIdUrl xmlns="3e47f0a0-aaeb-45df-8761-66e22be8e3ab">
      <Url>http://hudsharepoint.hud.gov/sites/PIH/DASPHVP/HVP/Director/DHAPIke/DHAPSandy/_layouts/DocIdRedir.aspx?ID=HUDPIH-694-1</Url>
      <Description>HUDPIH-694-1</Description>
    </_dlc_DocIdUrl>
  </documentManagement>
</p:properties>
</file>

<file path=customXml/itemProps1.xml><?xml version="1.0" encoding="utf-8"?>
<ds:datastoreItem xmlns:ds="http://schemas.openxmlformats.org/officeDocument/2006/customXml" ds:itemID="{2C0145E6-1538-474C-8D3D-C39C8E00F2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7f0a0-aaeb-45df-8761-66e22be8e3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E44A81-2E24-470B-AB07-B70DA7329401}">
  <ds:schemaRefs>
    <ds:schemaRef ds:uri="http://schemas.microsoft.com/sharepoint/v3/contenttype/forms"/>
  </ds:schemaRefs>
</ds:datastoreItem>
</file>

<file path=customXml/itemProps3.xml><?xml version="1.0" encoding="utf-8"?>
<ds:datastoreItem xmlns:ds="http://schemas.openxmlformats.org/officeDocument/2006/customXml" ds:itemID="{B3005728-DE68-4F3B-A745-2354351E8DDE}">
  <ds:schemaRefs>
    <ds:schemaRef ds:uri="http://schemas.microsoft.com/sharepoint/events"/>
  </ds:schemaRefs>
</ds:datastoreItem>
</file>

<file path=customXml/itemProps4.xml><?xml version="1.0" encoding="utf-8"?>
<ds:datastoreItem xmlns:ds="http://schemas.openxmlformats.org/officeDocument/2006/customXml" ds:itemID="{79A1F5CE-BAC0-45A9-8B0D-A71FB890D703}">
  <ds:schemaRef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3e47f0a0-aaeb-45df-8761-66e22be8e3ab"/>
    <ds:schemaRef ds:uri="http://schemas.microsoft.com/office/infopath/2007/PartnerControl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146</vt:i4>
      </vt:variant>
    </vt:vector>
  </HeadingPairs>
  <TitlesOfParts>
    <vt:vector size="153" baseType="lpstr">
      <vt:lpstr>Instructions</vt:lpstr>
      <vt:lpstr>Calculation</vt:lpstr>
      <vt:lpstr>Summary</vt:lpstr>
      <vt:lpstr>Support</vt:lpstr>
      <vt:lpstr>Data</vt:lpstr>
      <vt:lpstr>Messages</vt:lpstr>
      <vt:lpstr>IRT</vt:lpstr>
      <vt:lpstr>AmountOverLimit</vt:lpstr>
      <vt:lpstr>ApplicantName</vt:lpstr>
      <vt:lpstr>ApplicantRegistration</vt:lpstr>
      <vt:lpstr>Basis</vt:lpstr>
      <vt:lpstr>Bedrooms</vt:lpstr>
      <vt:lpstr>ContributionApplicant</vt:lpstr>
      <vt:lpstr>ContributionComment</vt:lpstr>
      <vt:lpstr>ContributionPHA</vt:lpstr>
      <vt:lpstr>ContributionResultsApplicant</vt:lpstr>
      <vt:lpstr>ContributionResultsComment</vt:lpstr>
      <vt:lpstr>ContributionResultsDHAPAgency</vt:lpstr>
      <vt:lpstr>CurrentAffordability</vt:lpstr>
      <vt:lpstr>CurrentElectric</vt:lpstr>
      <vt:lpstr>CurrentElectricFrequency</vt:lpstr>
      <vt:lpstr>CurrentElectricMo</vt:lpstr>
      <vt:lpstr>CurrentExpensesTotalMo</vt:lpstr>
      <vt:lpstr>CurrentGas</vt:lpstr>
      <vt:lpstr>CurrentGasFrequency</vt:lpstr>
      <vt:lpstr>CurrentGasMo</vt:lpstr>
      <vt:lpstr>CurrentIncomeAmountA</vt:lpstr>
      <vt:lpstr>CurrentIncomeAmountB</vt:lpstr>
      <vt:lpstr>CurrentIncomeAmountC</vt:lpstr>
      <vt:lpstr>CurrentIncomeAmountD</vt:lpstr>
      <vt:lpstr>CurrentIncomeAmountE</vt:lpstr>
      <vt:lpstr>CurrentIncomeFrequencyC</vt:lpstr>
      <vt:lpstr>CurrentIncomeFrequencyD</vt:lpstr>
      <vt:lpstr>CurrentIncomeFrequencyE</vt:lpstr>
      <vt:lpstr>CurrentIncomeFrequncyA</vt:lpstr>
      <vt:lpstr>CurrentIncomeFrequncyB</vt:lpstr>
      <vt:lpstr>CurrentIncomeMoA</vt:lpstr>
      <vt:lpstr>CurrentIncomeMoB</vt:lpstr>
      <vt:lpstr>CurrentIncomeMoC</vt:lpstr>
      <vt:lpstr>CurrentIncomeMoD</vt:lpstr>
      <vt:lpstr>CurrentIncomeMoE</vt:lpstr>
      <vt:lpstr>CurrentIncomeTotalMo</vt:lpstr>
      <vt:lpstr>CurrentInsurance</vt:lpstr>
      <vt:lpstr>CurrentInsuranceFrequency</vt:lpstr>
      <vt:lpstr>CurrentInsuranceMo</vt:lpstr>
      <vt:lpstr>CurrentMortgage</vt:lpstr>
      <vt:lpstr>CurrentMortgageFrequency</vt:lpstr>
      <vt:lpstr>CurrentMortgageMo</vt:lpstr>
      <vt:lpstr>CurrentOil</vt:lpstr>
      <vt:lpstr>CurrentOilFrequency</vt:lpstr>
      <vt:lpstr>CurrentOilMo</vt:lpstr>
      <vt:lpstr>CurrentOther</vt:lpstr>
      <vt:lpstr>CurrentOtherFrequency</vt:lpstr>
      <vt:lpstr>CurrentOtherMo</vt:lpstr>
      <vt:lpstr>CurrentPropane</vt:lpstr>
      <vt:lpstr>CurrentPropaneFrequency</vt:lpstr>
      <vt:lpstr>CurrentPropaneMo</vt:lpstr>
      <vt:lpstr>CurrentRent</vt:lpstr>
      <vt:lpstr>CurrentRentFrequency</vt:lpstr>
      <vt:lpstr>CurrentRentMo</vt:lpstr>
      <vt:lpstr>CurrentSewer</vt:lpstr>
      <vt:lpstr>CurrentSewerFrequency</vt:lpstr>
      <vt:lpstr>CurrentSewerMo</vt:lpstr>
      <vt:lpstr>CurrentTaxes</vt:lpstr>
      <vt:lpstr>CurrentTaxesFrequency</vt:lpstr>
      <vt:lpstr>CurrentTaxesMo</vt:lpstr>
      <vt:lpstr>CurrentUnitMo</vt:lpstr>
      <vt:lpstr>CurrentWater</vt:lpstr>
      <vt:lpstr>CurrentWaterFrequency</vt:lpstr>
      <vt:lpstr>CurrentWaterMo</vt:lpstr>
      <vt:lpstr>DateCompleted</vt:lpstr>
      <vt:lpstr>DHAPContribution</vt:lpstr>
      <vt:lpstr>DifferentialRentAmount</vt:lpstr>
      <vt:lpstr>DisasterNumber</vt:lpstr>
      <vt:lpstr>FinalDHAPHousingAgencyContribution</vt:lpstr>
      <vt:lpstr>FinalOccupantContribution</vt:lpstr>
      <vt:lpstr>FMR</vt:lpstr>
      <vt:lpstr>FrequencyTypes</vt:lpstr>
      <vt:lpstr>FrequencyTypesConversion</vt:lpstr>
      <vt:lpstr>IncomeChange</vt:lpstr>
      <vt:lpstr>IncomeFrequencyTypes</vt:lpstr>
      <vt:lpstr>IRT</vt:lpstr>
      <vt:lpstr>IRTConversion</vt:lpstr>
      <vt:lpstr>IRTEligibility</vt:lpstr>
      <vt:lpstr>LeaseAmount</vt:lpstr>
      <vt:lpstr>NewUtilities</vt:lpstr>
      <vt:lpstr>Persons</vt:lpstr>
      <vt:lpstr>Postdisasteraffordability</vt:lpstr>
      <vt:lpstr>PostDisasterLeaseTotal</vt:lpstr>
      <vt:lpstr>Calculation!Print_Area</vt:lpstr>
      <vt:lpstr>Instructions!Print_Area</vt:lpstr>
      <vt:lpstr>Summary!Print_Area</vt:lpstr>
      <vt:lpstr>PriorElectric</vt:lpstr>
      <vt:lpstr>PriorElectricFrequency</vt:lpstr>
      <vt:lpstr>PriorElectricMo</vt:lpstr>
      <vt:lpstr>PriorExpensesTotalMo</vt:lpstr>
      <vt:lpstr>PriorGas</vt:lpstr>
      <vt:lpstr>PriorGasFrequency</vt:lpstr>
      <vt:lpstr>PriorGasMo</vt:lpstr>
      <vt:lpstr>PriorIncomeAmountA</vt:lpstr>
      <vt:lpstr>PriorIncomeAmountB</vt:lpstr>
      <vt:lpstr>PriorIncomeAmountC</vt:lpstr>
      <vt:lpstr>PriorIncomeAmountD</vt:lpstr>
      <vt:lpstr>PriorIncomeAmountE</vt:lpstr>
      <vt:lpstr>PriorIncomeFrequencyA</vt:lpstr>
      <vt:lpstr>PriorIncomeFrequencyB</vt:lpstr>
      <vt:lpstr>PriorIncomeFrequencyC</vt:lpstr>
      <vt:lpstr>PriorIncomeFrequencyD</vt:lpstr>
      <vt:lpstr>PriorIncomeFrequencyE</vt:lpstr>
      <vt:lpstr>PriorIncomeMoA</vt:lpstr>
      <vt:lpstr>PriorIncomeMoB</vt:lpstr>
      <vt:lpstr>PriorIncomeMoC</vt:lpstr>
      <vt:lpstr>PriorIncomeMoD</vt:lpstr>
      <vt:lpstr>PriorIncomeMoE</vt:lpstr>
      <vt:lpstr>PriorIncomeNameA</vt:lpstr>
      <vt:lpstr>PriorIncomeNameB</vt:lpstr>
      <vt:lpstr>PriorIncomeNameC</vt:lpstr>
      <vt:lpstr>PriorIncomeNameD</vt:lpstr>
      <vt:lpstr>PriorIncomeNameE</vt:lpstr>
      <vt:lpstr>PriorIncomeTotalMo</vt:lpstr>
      <vt:lpstr>PriorInsurance</vt:lpstr>
      <vt:lpstr>PriorInsuranceFrequency</vt:lpstr>
      <vt:lpstr>PriorInsuranceMo</vt:lpstr>
      <vt:lpstr>PriorMortgage</vt:lpstr>
      <vt:lpstr>PriorMortgageFrequency</vt:lpstr>
      <vt:lpstr>PriorMortgageMo</vt:lpstr>
      <vt:lpstr>PriorOil</vt:lpstr>
      <vt:lpstr>PriorOilFrequency</vt:lpstr>
      <vt:lpstr>PriorOilMo</vt:lpstr>
      <vt:lpstr>PriorOther</vt:lpstr>
      <vt:lpstr>PriorOtherDescription</vt:lpstr>
      <vt:lpstr>PriorOtherFrequency</vt:lpstr>
      <vt:lpstr>PriorOtherMo</vt:lpstr>
      <vt:lpstr>PriorPropane</vt:lpstr>
      <vt:lpstr>PriorPropaneFrequency</vt:lpstr>
      <vt:lpstr>PriorPropaneMo</vt:lpstr>
      <vt:lpstr>PriorRent</vt:lpstr>
      <vt:lpstr>PriorRentFrequency</vt:lpstr>
      <vt:lpstr>PriorRentMo</vt:lpstr>
      <vt:lpstr>PriorSewer</vt:lpstr>
      <vt:lpstr>PriorSewerFrequency</vt:lpstr>
      <vt:lpstr>PriorSewerMo</vt:lpstr>
      <vt:lpstr>PriorTaxes</vt:lpstr>
      <vt:lpstr>PriorTaxesFrequency</vt:lpstr>
      <vt:lpstr>PriorTaxesMo</vt:lpstr>
      <vt:lpstr>PriorWater</vt:lpstr>
      <vt:lpstr>PriorWaterFrequency</vt:lpstr>
      <vt:lpstr>PriorWaterMo</vt:lpstr>
      <vt:lpstr>ProgramLimit</vt:lpstr>
      <vt:lpstr>Rent</vt:lpstr>
      <vt:lpstr>RentalAssistanceReceived</vt:lpstr>
      <vt:lpstr>RentalAssistanceUsed</vt:lpstr>
      <vt:lpstr>ResultsMessage</vt:lpstr>
    </vt:vector>
  </TitlesOfParts>
  <Manager>Donna.Weise@fema.dhs.gov</Manager>
  <Company>FEMA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Rent Calculator</dc:title>
  <dc:subject>Rent Calculator</dc:subject>
  <dc:creator>FEMA;Mikhael.Schlossman@fema.dhs.gov;Joel.Pirrone@fema.dhs.gov</dc:creator>
  <cp:keywords>IA, Individual Assistance, IHB, Individuals and Households Branch,Direct Assistance, Tools, THU, Rent, Calculator</cp:keywords>
  <cp:lastModifiedBy>h19491</cp:lastModifiedBy>
  <cp:lastPrinted>2013-04-26T17:06:42Z</cp:lastPrinted>
  <dcterms:created xsi:type="dcterms:W3CDTF">2007-07-03T16:44:54Z</dcterms:created>
  <dcterms:modified xsi:type="dcterms:W3CDTF">2013-06-27T13:34:44Z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0x0101002DDD2800E6F1094EA5A2905CB992F0C7</vt:lpwstr>
  </property>
  <property fmtid="{D5CDD505-2E9C-101B-9397-08002B2CF9AE}" pid="3" name="_dlc_DocIdItemGuid">
    <vt:lpwstr>d416bc0b-e541-4c23-abc7-de819763c765</vt:lpwstr>
  </property>
  <property fmtid="{D5CDD505-2E9C-101B-9397-08002B2CF9AE}" pid="4" name="_AdHocReviewCycleID">
    <vt:i4>1740021261</vt:i4>
  </property>
  <property fmtid="{D5CDD505-2E9C-101B-9397-08002B2CF9AE}" pid="5" name="_NewReviewCycle">
    <vt:lpwstr/>
  </property>
  <property fmtid="{D5CDD505-2E9C-101B-9397-08002B2CF9AE}" pid="6" name="_EmailSubject">
    <vt:lpwstr>DHAP-Sandy Website</vt:lpwstr>
  </property>
  <property fmtid="{D5CDD505-2E9C-101B-9397-08002B2CF9AE}" pid="7" name="_AuthorEmail">
    <vt:lpwstr>William.L.Prestidge@hud.gov</vt:lpwstr>
  </property>
  <property fmtid="{D5CDD505-2E9C-101B-9397-08002B2CF9AE}" pid="8" name="_AuthorEmailDisplayName">
    <vt:lpwstr>Prestidge (Ctr), William L</vt:lpwstr>
  </property>
  <property fmtid="{D5CDD505-2E9C-101B-9397-08002B2CF9AE}" pid="9" name="_ReviewingToolsShownOnce">
    <vt:lpwstr/>
  </property>
</Properties>
</file>