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53543\Downloads\"/>
    </mc:Choice>
  </mc:AlternateContent>
  <xr:revisionPtr revIDLastSave="0" documentId="8_{D72E6978-43F0-4128-A38D-680F440DEF90}" xr6:coauthVersionLast="47" xr6:coauthVersionMax="47" xr10:uidLastSave="{00000000-0000-0000-0000-000000000000}"/>
  <bookViews>
    <workbookView xWindow="-31125" yWindow="-16320" windowWidth="29040" windowHeight="15840" tabRatio="778" xr2:uid="{541803E2-D5F9-9A4B-9A32-8618C4356AA8}"/>
  </bookViews>
  <sheets>
    <sheet name="Toolkit Instructions" sheetId="4" r:id="rId1"/>
    <sheet name="Absorption Ratio" sheetId="26" r:id="rId2"/>
    <sheet name="Site &amp; Neighborhood Standards" sheetId="32" r:id="rId3"/>
    <sheet name="1a.Physical Design" sheetId="6" r:id="rId4"/>
    <sheet name="1b. Supportive Services" sheetId="25" r:id="rId5"/>
    <sheet name="2.Market" sheetId="14" r:id="rId6"/>
    <sheet name="3a.Capacity" sheetId="13" r:id="rId7"/>
    <sheet name="3b.Leverage and Committed Funds" sheetId="3" r:id="rId8"/>
    <sheet name="4.Land Use &amp; Zoning" sheetId="15" r:id="rId9"/>
    <sheet name="5a.Operating Cost Standard" sheetId="1" r:id="rId10"/>
    <sheet name="5b. Operating Pro Forma" sheetId="17" r:id="rId11"/>
    <sheet name="6. Intergenerational " sheetId="34" r:id="rId12"/>
    <sheet name="Documentation Checklist" sheetId="24" r:id="rId13"/>
    <sheet name="HUD ONLY - Intake Review" sheetId="33" state="hidden" r:id="rId14"/>
    <sheet name="HUD ONLY - Scoresheet" sheetId="22" state="hidden" r:id="rId15"/>
    <sheet name="HUD ONLY - Environmental" sheetId="20" state="hidden" r:id="rId16"/>
    <sheet name="List Validations" sheetId="12" state="hidden" r:id="rId17"/>
    <sheet name="HUD 2022 Operating Cost Std" sheetId="2" state="hidden" r:id="rId18"/>
    <sheet name="HUD 2022 TDC" sheetId="18" state="hidden" r:id="rId19"/>
  </sheets>
  <externalReferences>
    <externalReference r:id="rId20"/>
  </externalReferences>
  <definedNames>
    <definedName name="_xlnm._FilterDatabase" localSheetId="16" hidden="1">'List Validations'!$M$1:$R$12</definedName>
    <definedName name="_xlnm._FilterDatabase" localSheetId="2" hidden="1">'Site &amp; Neighborhood Standards'!$S$19:$X$24</definedName>
    <definedName name="_xlnm.Criteria" localSheetId="2">'Site &amp; Neighborhood Standards'!$M$19:$P$20</definedName>
    <definedName name="Enable">[1]Dropdowns!$B$110:$B$110</definedName>
    <definedName name="_xlnm.Extract" localSheetId="2">'Site &amp; Neighborhood Standards'!$S$38:$X$38</definedName>
    <definedName name="Yes_or_No">[1]Dropdowns!$B$26:$B$28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0" i="24" l="1"/>
  <c r="D123" i="24"/>
  <c r="D119" i="24"/>
  <c r="D115" i="24"/>
  <c r="D108" i="24"/>
  <c r="D101" i="24"/>
  <c r="D97" i="24"/>
  <c r="D92" i="24"/>
  <c r="D82" i="24"/>
  <c r="D78" i="24"/>
  <c r="D73" i="24"/>
  <c r="D68" i="24"/>
  <c r="D63" i="24"/>
  <c r="D59" i="24"/>
  <c r="D55" i="24"/>
  <c r="D51" i="24"/>
  <c r="D45" i="24"/>
  <c r="D40" i="24"/>
  <c r="D33" i="24"/>
  <c r="D133" i="33"/>
  <c r="D129" i="33"/>
  <c r="D56" i="13" l="1"/>
  <c r="E58" i="13" a="1"/>
  <c r="E58" i="13" s="1"/>
  <c r="L110" i="22" s="1"/>
  <c r="D58" i="13"/>
  <c r="D57" i="13"/>
  <c r="E42" i="13"/>
  <c r="E56" i="13" s="1"/>
  <c r="L106" i="22" s="1"/>
  <c r="E36" i="13"/>
  <c r="E57" i="13" s="1"/>
  <c r="L101" i="22" s="1"/>
  <c r="H43" i="1"/>
  <c r="K43" i="1" s="1"/>
  <c r="C7" i="24"/>
  <c r="C5" i="24"/>
  <c r="C7" i="34"/>
  <c r="C5" i="34"/>
  <c r="C7" i="17"/>
  <c r="C5" i="17"/>
  <c r="C7" i="1"/>
  <c r="C5" i="1"/>
  <c r="C7" i="15"/>
  <c r="C5" i="15"/>
  <c r="C7" i="3"/>
  <c r="C5" i="3"/>
  <c r="C7" i="13"/>
  <c r="C5" i="13"/>
  <c r="C7" i="14"/>
  <c r="C5" i="14"/>
  <c r="C7" i="25"/>
  <c r="C5" i="25"/>
  <c r="C7" i="6"/>
  <c r="C5" i="6"/>
  <c r="C7" i="32"/>
  <c r="C5" i="32"/>
  <c r="C7" i="26"/>
  <c r="C5" i="26"/>
  <c r="F52" i="3" l="1"/>
  <c r="D70" i="3" a="1"/>
  <c r="D70" i="3" s="1"/>
  <c r="D69" i="3" a="1"/>
  <c r="D69" i="3" s="1"/>
  <c r="D68" i="3" a="1"/>
  <c r="D68" i="3" s="1"/>
  <c r="F48" i="3"/>
  <c r="F50" i="3"/>
  <c r="G111" i="6"/>
  <c r="N99" i="22"/>
  <c r="C56" i="3"/>
  <c r="D92" i="33"/>
  <c r="D102" i="33"/>
  <c r="D107" i="33"/>
  <c r="D111" i="33"/>
  <c r="D118" i="33"/>
  <c r="D125" i="33"/>
  <c r="D138" i="33"/>
  <c r="D88" i="33"/>
  <c r="D81" i="33"/>
  <c r="D77" i="33"/>
  <c r="D71" i="33"/>
  <c r="D67" i="33"/>
  <c r="D55" i="33"/>
  <c r="D39" i="33"/>
  <c r="D32" i="33"/>
  <c r="D110" i="3"/>
  <c r="D112" i="3" s="1"/>
  <c r="L23" i="22"/>
  <c r="E73" i="14"/>
  <c r="F73" i="14" s="1" a="1"/>
  <c r="F73" i="14" s="1"/>
  <c r="F65" i="17"/>
  <c r="Q20" i="32"/>
  <c r="P20" i="32"/>
  <c r="O20" i="32"/>
  <c r="N20" i="32"/>
  <c r="M20" i="32"/>
  <c r="G99" i="6"/>
  <c r="N36" i="22"/>
  <c r="N66" i="22"/>
  <c r="N19" i="22"/>
  <c r="N143" i="22"/>
  <c r="E78" i="14"/>
  <c r="E76" i="14"/>
  <c r="E75" i="14"/>
  <c r="E74" i="14"/>
  <c r="E72" i="14"/>
  <c r="F72" i="14" s="1" a="1"/>
  <c r="F72" i="14" s="1"/>
  <c r="F46" i="25"/>
  <c r="G46" i="25" s="1"/>
  <c r="L58" i="22" s="1"/>
  <c r="G133" i="6"/>
  <c r="F145" i="6" s="1"/>
  <c r="G124" i="6"/>
  <c r="G63" i="6"/>
  <c r="F138" i="6" s="1"/>
  <c r="L26" i="22" s="1"/>
  <c r="G46" i="26"/>
  <c r="L72" i="17"/>
  <c r="K72" i="17"/>
  <c r="D72" i="3" a="1"/>
  <c r="D72" i="3" s="1"/>
  <c r="D71" i="3" a="1"/>
  <c r="D71" i="3" s="1"/>
  <c r="H46" i="1"/>
  <c r="H47" i="1"/>
  <c r="H48" i="1"/>
  <c r="H49" i="1"/>
  <c r="F76" i="14" l="1" a="1"/>
  <c r="F76" i="14" s="1"/>
  <c r="L85" i="22" s="1"/>
  <c r="F75" i="14" a="1"/>
  <c r="F75" i="14" s="1"/>
  <c r="L81" i="22" s="1"/>
  <c r="F74" i="14" a="1"/>
  <c r="F74" i="14" s="1"/>
  <c r="L77" i="22" s="1"/>
  <c r="D111" i="3"/>
  <c r="H48" i="3"/>
  <c r="E50" i="32" a="1"/>
  <c r="E50" i="32" s="1"/>
  <c r="L73" i="22"/>
  <c r="L69" i="22"/>
  <c r="N17" i="22"/>
  <c r="N152" i="22" s="1"/>
  <c r="D74" i="3"/>
  <c r="F143" i="6" l="1"/>
  <c r="F47" i="25"/>
  <c r="G47" i="25" s="1" a="1"/>
  <c r="G47" i="25" s="1"/>
  <c r="F45" i="25"/>
  <c r="F44" i="25"/>
  <c r="G44" i="25" s="1"/>
  <c r="L50" i="22" s="1"/>
  <c r="F43" i="25"/>
  <c r="G43" i="25" s="1"/>
  <c r="L47" i="22" s="1"/>
  <c r="F42" i="25"/>
  <c r="G42" i="25" s="1"/>
  <c r="L44" i="22" s="1"/>
  <c r="F40" i="25"/>
  <c r="G40" i="25" s="1"/>
  <c r="L38" i="22" s="1"/>
  <c r="F41" i="25"/>
  <c r="G41" i="25" s="1"/>
  <c r="L41" i="22" s="1"/>
  <c r="C60" i="33" l="1"/>
  <c r="D61" i="33"/>
  <c r="L61" i="22"/>
  <c r="F78" i="14"/>
  <c r="G50" i="26"/>
  <c r="H48" i="25"/>
  <c r="G45" i="25"/>
  <c r="L53" i="22" s="1"/>
  <c r="F144" i="6"/>
  <c r="F142" i="6"/>
  <c r="G76" i="6"/>
  <c r="F141" i="6" s="1"/>
  <c r="H143" i="22"/>
  <c r="H152" i="22" s="1"/>
  <c r="H36" i="22"/>
  <c r="I56" i="1"/>
  <c r="G56" i="1"/>
  <c r="G57" i="1"/>
  <c r="I60" i="1"/>
  <c r="I61" i="1"/>
  <c r="G60" i="1"/>
  <c r="G61" i="1"/>
  <c r="K47" i="1"/>
  <c r="K48" i="1"/>
  <c r="G47" i="1"/>
  <c r="G48" i="1"/>
  <c r="E108" i="3"/>
  <c r="F146" i="6" l="1"/>
  <c r="L25" i="22" s="1"/>
  <c r="L19" i="22" s="1"/>
  <c r="L36" i="22"/>
  <c r="L94" i="22"/>
  <c r="L66" i="22" s="1"/>
  <c r="F79" i="14"/>
  <c r="D113" i="3"/>
  <c r="F139" i="6"/>
  <c r="G139" i="6" s="1"/>
  <c r="G48" i="25"/>
  <c r="E50" i="26"/>
  <c r="D45" i="33" s="1"/>
  <c r="D46" i="33" s="1"/>
  <c r="E151" i="3" l="1"/>
  <c r="F151" i="3" s="1" a="1"/>
  <c r="F151" i="3" s="1"/>
  <c r="L121" i="22" s="1"/>
  <c r="L17" i="22"/>
  <c r="E152" i="3"/>
  <c r="L27" i="22"/>
  <c r="F39" i="1"/>
  <c r="L47" i="1" l="1"/>
  <c r="L48" i="1"/>
  <c r="L43" i="1"/>
  <c r="J72" i="17"/>
  <c r="G76" i="17" s="1"/>
  <c r="H44" i="1"/>
  <c r="H45" i="1"/>
  <c r="G77" i="17" l="1"/>
  <c r="H73" i="17"/>
  <c r="C72" i="17"/>
  <c r="H58" i="17" l="1"/>
  <c r="F98" i="17" l="1"/>
  <c r="I62" i="17"/>
  <c r="J62" i="17"/>
  <c r="K62" i="17"/>
  <c r="L62" i="17"/>
  <c r="M62" i="17"/>
  <c r="N62" i="17"/>
  <c r="O62" i="17"/>
  <c r="P62" i="17"/>
  <c r="Q62" i="17"/>
  <c r="R62" i="17"/>
  <c r="S62" i="17"/>
  <c r="T62" i="17"/>
  <c r="U62" i="17"/>
  <c r="V62" i="17"/>
  <c r="W62" i="17"/>
  <c r="X62" i="17"/>
  <c r="Y62" i="17"/>
  <c r="Z62" i="17"/>
  <c r="H62" i="17"/>
  <c r="F106" i="17" l="1"/>
  <c r="H65" i="17"/>
  <c r="I58" i="17" l="1"/>
  <c r="J58" i="17" s="1"/>
  <c r="K58" i="17" s="1"/>
  <c r="L58" i="17" s="1"/>
  <c r="M58" i="17" s="1"/>
  <c r="N58" i="17" s="1"/>
  <c r="O58" i="17" s="1"/>
  <c r="P58" i="17" s="1"/>
  <c r="Q58" i="17" s="1"/>
  <c r="R58" i="17" s="1"/>
  <c r="S58" i="17" s="1"/>
  <c r="T58" i="17" s="1"/>
  <c r="U58" i="17" s="1"/>
  <c r="V58" i="17" s="1"/>
  <c r="W58" i="17" s="1"/>
  <c r="X58" i="17" s="1"/>
  <c r="Y58" i="17" s="1"/>
  <c r="Z58" i="17" s="1"/>
  <c r="I65" i="17" l="1"/>
  <c r="J65" i="17" l="1"/>
  <c r="E123" i="3"/>
  <c r="E125" i="3" s="1"/>
  <c r="D59" i="33" s="1"/>
  <c r="D63" i="33" s="1"/>
  <c r="K65" i="17" l="1"/>
  <c r="G43" i="1"/>
  <c r="L65" i="17" l="1"/>
  <c r="K49" i="1"/>
  <c r="L49" i="1" s="1"/>
  <c r="M65" i="17" l="1"/>
  <c r="N65" i="17" l="1"/>
  <c r="O65" i="17" l="1"/>
  <c r="P65" i="17" l="1"/>
  <c r="Q65" i="17" l="1"/>
  <c r="R65" i="17" l="1"/>
  <c r="D69" i="15"/>
  <c r="E69" i="15" s="1" a="1"/>
  <c r="E69" i="15" s="1"/>
  <c r="L145" i="22" s="1"/>
  <c r="L143" i="22" s="1"/>
  <c r="S65" i="17" l="1"/>
  <c r="T65" i="17" l="1"/>
  <c r="F125" i="3"/>
  <c r="K44" i="1"/>
  <c r="L44" i="1" s="1"/>
  <c r="K45" i="1"/>
  <c r="L45" i="1" s="1"/>
  <c r="K46" i="1"/>
  <c r="L46" i="1" s="1"/>
  <c r="L51" i="1" l="1"/>
  <c r="U65" i="17"/>
  <c r="F78" i="3" a="1"/>
  <c r="F78" i="3" s="1"/>
  <c r="V65" i="17" l="1"/>
  <c r="D59" i="13"/>
  <c r="W65" i="17" l="1"/>
  <c r="X65" i="17" l="1"/>
  <c r="E64" i="1"/>
  <c r="E66" i="1" s="1"/>
  <c r="G59" i="1"/>
  <c r="G62" i="1"/>
  <c r="I59" i="1"/>
  <c r="I62" i="1"/>
  <c r="G46" i="1"/>
  <c r="G49" i="1"/>
  <c r="E51" i="1"/>
  <c r="F66" i="1" l="1"/>
  <c r="G30" i="1"/>
  <c r="Y65" i="17"/>
  <c r="Z65" i="17" l="1"/>
  <c r="I57" i="1" l="1"/>
  <c r="I58" i="1"/>
  <c r="G58" i="1"/>
  <c r="G45" i="1"/>
  <c r="G44" i="1"/>
  <c r="F85" i="17" l="1"/>
  <c r="I64" i="1"/>
  <c r="F87" i="17"/>
  <c r="F102" i="17" s="1"/>
  <c r="F56" i="17" l="1"/>
  <c r="H56" i="17" s="1"/>
  <c r="I56" i="17" s="1"/>
  <c r="J56" i="17" s="1"/>
  <c r="K56" i="17" s="1"/>
  <c r="L56" i="17" s="1"/>
  <c r="M56" i="17" s="1"/>
  <c r="N56" i="17" s="1"/>
  <c r="O56" i="17" s="1"/>
  <c r="P56" i="17" s="1"/>
  <c r="Q56" i="17" s="1"/>
  <c r="R56" i="17" s="1"/>
  <c r="S56" i="17" s="1"/>
  <c r="T56" i="17" s="1"/>
  <c r="U56" i="17" s="1"/>
  <c r="V56" i="17" s="1"/>
  <c r="W56" i="17" s="1"/>
  <c r="X56" i="17" s="1"/>
  <c r="Y56" i="17" s="1"/>
  <c r="Z56" i="17" s="1"/>
  <c r="F68" i="1"/>
  <c r="E102" i="17"/>
  <c r="F60" i="13"/>
  <c r="E59" i="13"/>
  <c r="L115" i="22" s="1"/>
  <c r="F96" i="17" l="1"/>
  <c r="F97" i="17" s="1"/>
  <c r="F99" i="17" s="1"/>
  <c r="E60" i="13"/>
  <c r="F152" i="3" l="1"/>
  <c r="L134" i="22" s="1"/>
  <c r="L99" i="22" l="1"/>
  <c r="L152" i="22" s="1"/>
  <c r="F55" i="17"/>
  <c r="F57" i="17" l="1"/>
  <c r="F59" i="17" s="1"/>
  <c r="F61" i="17"/>
  <c r="H55" i="17"/>
  <c r="H57" i="17" s="1"/>
  <c r="H59" i="17" s="1"/>
  <c r="E96" i="17"/>
  <c r="E97" i="17" s="1"/>
  <c r="E99" i="17" s="1"/>
  <c r="F83" i="17" l="1"/>
  <c r="H61" i="17"/>
  <c r="I61" i="17" s="1"/>
  <c r="J61" i="17" s="1"/>
  <c r="K61" i="17" s="1"/>
  <c r="L61" i="17" s="1"/>
  <c r="M61" i="17" s="1"/>
  <c r="F64" i="17"/>
  <c r="I55" i="17"/>
  <c r="I57" i="17" s="1"/>
  <c r="I59" i="17" s="1"/>
  <c r="I64" i="17" l="1"/>
  <c r="I68" i="17" s="1"/>
  <c r="F66" i="17"/>
  <c r="F68" i="17"/>
  <c r="F101" i="17"/>
  <c r="F104" i="17" s="1"/>
  <c r="E101" i="17"/>
  <c r="E104" i="17" s="1"/>
  <c r="E108" i="17" s="1"/>
  <c r="H64" i="17"/>
  <c r="J55" i="17"/>
  <c r="J57" i="17" s="1"/>
  <c r="J59" i="17" s="1"/>
  <c r="J64" i="17" s="1"/>
  <c r="J68" i="17" s="1"/>
  <c r="N61" i="17"/>
  <c r="I66" i="17" l="1"/>
  <c r="H68" i="17"/>
  <c r="H66" i="17"/>
  <c r="F108" i="17"/>
  <c r="F109" i="17"/>
  <c r="H109" i="17" s="1"/>
  <c r="H108" i="17"/>
  <c r="K55" i="17"/>
  <c r="L55" i="17" s="1"/>
  <c r="J66" i="17"/>
  <c r="O61" i="17"/>
  <c r="K57" i="17" l="1"/>
  <c r="K59" i="17" s="1"/>
  <c r="K64" i="17" s="1"/>
  <c r="K68" i="17" s="1"/>
  <c r="L57" i="17"/>
  <c r="L59" i="17" s="1"/>
  <c r="L64" i="17" s="1"/>
  <c r="L68" i="17" s="1"/>
  <c r="M55" i="17"/>
  <c r="P61" i="17"/>
  <c r="K66" i="17" l="1"/>
  <c r="L66" i="17"/>
  <c r="N55" i="17"/>
  <c r="M57" i="17"/>
  <c r="M59" i="17" s="1"/>
  <c r="M64" i="17" s="1"/>
  <c r="M68" i="17" s="1"/>
  <c r="Q61" i="17"/>
  <c r="M66" i="17" l="1"/>
  <c r="O55" i="17"/>
  <c r="N57" i="17"/>
  <c r="N59" i="17" s="1"/>
  <c r="N64" i="17" s="1"/>
  <c r="N68" i="17" s="1"/>
  <c r="R61" i="17"/>
  <c r="N66" i="17" l="1"/>
  <c r="P55" i="17"/>
  <c r="O57" i="17"/>
  <c r="O59" i="17" s="1"/>
  <c r="O64" i="17" s="1"/>
  <c r="O68" i="17" s="1"/>
  <c r="S61" i="17"/>
  <c r="O66" i="17" l="1"/>
  <c r="Q55" i="17"/>
  <c r="P57" i="17"/>
  <c r="P59" i="17" s="1"/>
  <c r="P64" i="17" s="1"/>
  <c r="P68" i="17" s="1"/>
  <c r="T61" i="17"/>
  <c r="P66" i="17" l="1"/>
  <c r="R55" i="17"/>
  <c r="Q57" i="17"/>
  <c r="Q59" i="17" s="1"/>
  <c r="Q64" i="17" s="1"/>
  <c r="Q68" i="17" s="1"/>
  <c r="U61" i="17"/>
  <c r="Q66" i="17" l="1"/>
  <c r="S55" i="17"/>
  <c r="R57" i="17"/>
  <c r="R59" i="17" s="1"/>
  <c r="R64" i="17" s="1"/>
  <c r="R68" i="17" s="1"/>
  <c r="V61" i="17"/>
  <c r="R66" i="17" l="1"/>
  <c r="T55" i="17"/>
  <c r="S57" i="17"/>
  <c r="S59" i="17" s="1"/>
  <c r="S64" i="17" s="1"/>
  <c r="S68" i="17" s="1"/>
  <c r="W61" i="17"/>
  <c r="S66" i="17" l="1"/>
  <c r="U55" i="17"/>
  <c r="T57" i="17"/>
  <c r="T59" i="17" s="1"/>
  <c r="T64" i="17" s="1"/>
  <c r="T68" i="17" s="1"/>
  <c r="X61" i="17"/>
  <c r="T66" i="17" l="1"/>
  <c r="V55" i="17"/>
  <c r="U57" i="17"/>
  <c r="U59" i="17" s="1"/>
  <c r="U64" i="17" s="1"/>
  <c r="U68" i="17" s="1"/>
  <c r="Y61" i="17"/>
  <c r="U66" i="17" l="1"/>
  <c r="W55" i="17"/>
  <c r="V57" i="17"/>
  <c r="V59" i="17" s="1"/>
  <c r="V64" i="17" s="1"/>
  <c r="V68" i="17" s="1"/>
  <c r="Z61" i="17"/>
  <c r="V66" i="17" l="1"/>
  <c r="X55" i="17"/>
  <c r="W57" i="17"/>
  <c r="W59" i="17" s="1"/>
  <c r="W64" i="17" s="1"/>
  <c r="W68" i="17" s="1"/>
  <c r="W66" i="17" l="1"/>
  <c r="Y55" i="17"/>
  <c r="X57" i="17"/>
  <c r="X59" i="17" s="1"/>
  <c r="X64" i="17" s="1"/>
  <c r="X68" i="17" s="1"/>
  <c r="X66" i="17" l="1"/>
  <c r="Z55" i="17"/>
  <c r="Z57" i="17" s="1"/>
  <c r="Z59" i="17" s="1"/>
  <c r="Z64" i="17" s="1"/>
  <c r="Z68" i="17" s="1"/>
  <c r="Y57" i="17"/>
  <c r="Y59" i="17" s="1"/>
  <c r="Y64" i="17" s="1"/>
  <c r="Y68" i="17" s="1"/>
  <c r="Y66" i="17" l="1"/>
  <c r="Z66"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<sst xmlns="http://schemas.openxmlformats.org/spreadsheetml/2006/main" count="9481" uniqueCount="1709">
  <si>
    <t>FY22 202 NOFO Toolkit</t>
  </si>
  <si>
    <t>Project Name:</t>
  </si>
  <si>
    <t>Project Sponsor:</t>
  </si>
  <si>
    <t>Sponsor UEI Expiration Date:</t>
  </si>
  <si>
    <t xml:space="preserve">Are you appling for funding for intergenerational units? </t>
  </si>
  <si>
    <t>Threshold Requirement: Absorption Ratio</t>
  </si>
  <si>
    <t>A. Absorption Ratio</t>
  </si>
  <si>
    <t>1. Did you use ACS Survey data at the CBSA or County level?</t>
  </si>
  <si>
    <t>2. Enter the name of the CBSA or County selected:</t>
  </si>
  <si>
    <t>5. What is the sum of the total number of 1-person households at or below the 50% Income Limit?</t>
  </si>
  <si>
    <t>6. What is the total number of PRAC units in the project?</t>
  </si>
  <si>
    <t>Calculated Absorption Ratio:</t>
  </si>
  <si>
    <t>Threshold</t>
  </si>
  <si>
    <t>Condition</t>
  </si>
  <si>
    <t>Requirement</t>
  </si>
  <si>
    <t>Compliant</t>
  </si>
  <si>
    <t>Absorption Ratio</t>
  </si>
  <si>
    <t>30% or below</t>
  </si>
  <si>
    <t>Absorption ratio must be 30% or below. Site is ineligible.</t>
  </si>
  <si>
    <t>Additional Comments</t>
  </si>
  <si>
    <t xml:space="preserve">Threshold Requirement: Site and Neighborhood Standards </t>
  </si>
  <si>
    <t>A. Elderly Minority Concentration</t>
  </si>
  <si>
    <t>Tool</t>
  </si>
  <si>
    <t>Adjacent</t>
  </si>
  <si>
    <t>Sufficient</t>
  </si>
  <si>
    <t>Overriding - Rev Area</t>
  </si>
  <si>
    <t>Overriding - Rev Strategy</t>
  </si>
  <si>
    <t>1. Does the Elderly Minority Concentration Analysis Tool indicate your site is in an area of minority concentration?</t>
  </si>
  <si>
    <t>1a. Does the tool indicate that your proposed site is near the edge of a minority-concentrated census tract?</t>
  </si>
  <si>
    <t xml:space="preserve">3. Are you proposing an alternate geography to define the neighborhood? </t>
  </si>
  <si>
    <t>3b. Provide a description of the alternative geography of the neighborhood, including a justification of why it is a better representation of neighborhood boundaries than the census tract.</t>
  </si>
  <si>
    <t>4. Which exception(s) are you claiming?</t>
  </si>
  <si>
    <t>Sufficient, comparable housing exists outside areas of minority concentration.</t>
  </si>
  <si>
    <t xml:space="preserve">Pursuant to the sufficient, comparable opportunities exception, units may be considered comparable opportunities if they have the same household type (elderly) and tenure type (renter); require approximately the same total tenant payment; serve the same income group; are located in the same housing market; and are in standard condition.  To meet this exception, the Applicant must explain the applicability of the factors discussed in 24 CFR, Part 891.125(c)(3)(iii)(A)-(G) in the Site and Neighborhood Standards submission in Tab I. </t>
  </si>
  <si>
    <t>Project is necessary to meet overriding housing needs, and the site is part of a revitalization strategy.</t>
  </si>
  <si>
    <t>The “overriding housing need” analysis (see 24 CFR, Part 891.125(c)(4)) permits approval of sites that are an integral part of an overall local strategy for the preservation or restoration of the immediate neighborhood (for example, where there is a robust local strategy where affordable housing is not the only or primary anticipated investment) (a “revitalization strategy”). The Section 202 Elderly Minority Concentration Tool contains a revitalization report that the applicant may use to inform this analysis. See the NOFO for more details on what qualifies as "overriding housing need." Provide your analysis in Tab I.</t>
  </si>
  <si>
    <t>Project is necessary to meet overriding housing needs, and the site is in a revitalizing area.</t>
  </si>
  <si>
    <t>The “overriding housing need” analysis (see 24 CFR, Part 891.125(c)(4)) permits approval of sites that are in an area where there is significant private investment in the neighborhood that is demonstrably changing the economic character of the area (“revitalizing area”). The applicant must both show indicators of the changing economic character and identify the private investment or other activity that is linked to these changes. See the NOFO for more details on what qualifies as "overriding housing need" and how to prove an a revitalizing area. Provide your analysis in Tab I.</t>
  </si>
  <si>
    <t>Submission Requirements</t>
  </si>
  <si>
    <t>Rating Factor 1: Physical Design (26 points)</t>
  </si>
  <si>
    <t>Intergenerational Design</t>
  </si>
  <si>
    <t>1a. Are you proposing intergenerational housing units as part of this proposal?</t>
  </si>
  <si>
    <t>Yes</t>
  </si>
  <si>
    <t>Make sure to fill out tab 6. Intergenerational in this toolkit describing intergenerational components of your project.</t>
  </si>
  <si>
    <t>A. Required Building Design Components (No Score)</t>
  </si>
  <si>
    <t>Applicant acknowledges compliance with all applicable requirements cited below</t>
  </si>
  <si>
    <t>#</t>
  </si>
  <si>
    <t>Points</t>
  </si>
  <si>
    <t>Criterion Description</t>
  </si>
  <si>
    <t>Compliant?</t>
  </si>
  <si>
    <t>Explanation, if "N/A" is selected</t>
  </si>
  <si>
    <t>A.1</t>
  </si>
  <si>
    <t>N/A</t>
  </si>
  <si>
    <r>
      <rPr>
        <sz val="12"/>
        <color rgb="FF000000"/>
        <rFont val="Calibri"/>
        <family val="2"/>
      </rPr>
      <t xml:space="preserve">Resident units limited to 0-BR and 1-BR units. 2-BR only allowed if either intergenerational units, proposed for a resident manager, or financed by other sources and excess square footage is treated as an amenity as outlined in </t>
    </r>
    <r>
      <rPr>
        <u/>
        <sz val="12"/>
        <color rgb="FF2F75B5"/>
        <rFont val="Calibri"/>
        <family val="2"/>
      </rPr>
      <t>24 CFR 891.210</t>
    </r>
  </si>
  <si>
    <t>Enter note to explain N/A selection here.</t>
  </si>
  <si>
    <t>A.2</t>
  </si>
  <si>
    <r>
      <t xml:space="preserve">Building design complies with FHA's Minimum Property Standards set forth in </t>
    </r>
    <r>
      <rPr>
        <u/>
        <sz val="12"/>
        <color theme="8" tint="-0.249977111117893"/>
        <rFont val="Calibri (Body)"/>
      </rPr>
      <t>24 CFR 200, sub-part S</t>
    </r>
  </si>
  <si>
    <t>A.3</t>
  </si>
  <si>
    <r>
      <t xml:space="preserve">Must meet all applicable federal accessibility standards:  1) Uniform Federal Accessibility Standards (UFAS) under </t>
    </r>
    <r>
      <rPr>
        <u/>
        <sz val="12"/>
        <color theme="8" tint="-0.249977111117893"/>
        <rFont val="Calibri (Body)"/>
      </rPr>
      <t>24 CFR 40.7</t>
    </r>
    <r>
      <rPr>
        <sz val="12"/>
        <color rgb="FF000000"/>
        <rFont val="Calibri"/>
        <family val="2"/>
        <scheme val="minor"/>
      </rPr>
      <t xml:space="preserve"> or HUD Alternative Standards in </t>
    </r>
    <r>
      <rPr>
        <u/>
        <sz val="12"/>
        <color theme="8" tint="-0.249977111117893"/>
        <rFont val="Calibri (Body)"/>
      </rPr>
      <t>79 Fed. Reg. 29671</t>
    </r>
    <r>
      <rPr>
        <sz val="12"/>
        <color rgb="FF000000"/>
        <rFont val="Calibri"/>
        <family val="2"/>
        <scheme val="minor"/>
      </rPr>
      <t xml:space="preserve">; 2) Section 504 of the Rehab Act of 1973 and implementing regulations at </t>
    </r>
    <r>
      <rPr>
        <u/>
        <sz val="12"/>
        <color theme="8" tint="-0.249977111117893"/>
        <rFont val="Calibri (Body)"/>
      </rPr>
      <t>28 CFR Part 8</t>
    </r>
    <r>
      <rPr>
        <sz val="12"/>
        <color rgb="FF000000"/>
        <rFont val="Calibri"/>
        <family val="2"/>
        <scheme val="minor"/>
      </rPr>
      <t xml:space="preserve">; 3)Titles II and Title III of the ADA as applicable and implementing regulations at </t>
    </r>
    <r>
      <rPr>
        <u/>
        <sz val="12"/>
        <color theme="8" tint="-0.249977111117893"/>
        <rFont val="Calibri (Body)"/>
      </rPr>
      <t>28 CFR 35</t>
    </r>
    <r>
      <rPr>
        <sz val="12"/>
        <color rgb="FF000000"/>
        <rFont val="Calibri"/>
        <family val="2"/>
        <scheme val="minor"/>
      </rPr>
      <t xml:space="preserve"> and </t>
    </r>
    <r>
      <rPr>
        <u/>
        <sz val="12"/>
        <color theme="8" tint="-0.249977111117893"/>
        <rFont val="Calibri (Body)"/>
      </rPr>
      <t>36</t>
    </r>
    <r>
      <rPr>
        <sz val="12"/>
        <color rgb="FF000000"/>
        <rFont val="Calibri"/>
        <family val="2"/>
        <scheme val="minor"/>
      </rPr>
      <t xml:space="preserve">; 4) For New Construction  - the Fair Housing Act and implementing regulations at </t>
    </r>
    <r>
      <rPr>
        <u/>
        <sz val="12"/>
        <color theme="8" tint="-0.249977111117893"/>
        <rFont val="Calibri (Body)"/>
      </rPr>
      <t>24 CFR 100</t>
    </r>
  </si>
  <si>
    <t>A.4</t>
  </si>
  <si>
    <t>Restrictions on use of capital advance funds set forth in 24 CFR 891.120c</t>
  </si>
  <si>
    <t>A.5</t>
  </si>
  <si>
    <r>
      <t xml:space="preserve">Smoke Detector installation in accordance with </t>
    </r>
    <r>
      <rPr>
        <u/>
        <sz val="12"/>
        <color theme="8" tint="-0.249977111117893"/>
        <rFont val="Calibri (Body)"/>
      </rPr>
      <t>24 CFR 891.120d</t>
    </r>
  </si>
  <si>
    <t>A.6</t>
  </si>
  <si>
    <r>
      <t xml:space="preserve">Commercial Facilities allowed in accordance with </t>
    </r>
    <r>
      <rPr>
        <u/>
        <sz val="12"/>
        <color theme="8" tint="-0.249977111117893"/>
        <rFont val="Calibri (Body)"/>
      </rPr>
      <t>Title III of the ADA</t>
    </r>
    <r>
      <rPr>
        <sz val="12"/>
        <color rgb="FF000000"/>
        <rFont val="Calibri"/>
        <family val="2"/>
        <scheme val="minor"/>
      </rPr>
      <t xml:space="preserve"> and in regulation </t>
    </r>
    <r>
      <rPr>
        <u/>
        <sz val="12"/>
        <color theme="8" tint="-0.249977111117893"/>
        <rFont val="Calibri (Body)"/>
      </rPr>
      <t>24 CFR 891.120</t>
    </r>
    <r>
      <rPr>
        <sz val="12"/>
        <color theme="8" tint="-0.249977111117893"/>
        <rFont val="Calibri (Body)"/>
      </rPr>
      <t>e</t>
    </r>
    <r>
      <rPr>
        <sz val="12"/>
        <color rgb="FF000000"/>
        <rFont val="Calibri (Body)"/>
      </rPr>
      <t xml:space="preserve">              </t>
    </r>
    <r>
      <rPr>
        <sz val="12"/>
        <color rgb="FF000000"/>
        <rFont val="Calibri"/>
        <family val="2"/>
        <scheme val="minor"/>
      </rPr>
      <t xml:space="preserve">and </t>
    </r>
    <r>
      <rPr>
        <u/>
        <sz val="12"/>
        <color theme="8" tint="-0.249977111117893"/>
        <rFont val="Calibri (Body)"/>
      </rPr>
      <t>28 CFR 36</t>
    </r>
  </si>
  <si>
    <t>A.7</t>
  </si>
  <si>
    <r>
      <t xml:space="preserve">New construction/substantial rehab should include broadband infrastructure in accordance with </t>
    </r>
    <r>
      <rPr>
        <u/>
        <sz val="12"/>
        <color theme="8" tint="-0.249977111117893"/>
        <rFont val="Calibri (Body)"/>
      </rPr>
      <t>24 CFR 5.100</t>
    </r>
  </si>
  <si>
    <t>A.8</t>
  </si>
  <si>
    <t>Primary entrances to the building from parking areas, drop-off zones, or principal pedestrian routes include accessible ramps and doorways with flush thresholds or minimal beveled door transition.  There must be a passenger drop-off zone and the exterior route from the building entrance to the drop-off zone must have a handrail.  Secondary doors and thresholds for exterior decks, patios, etc., shall have beveled door transitions appropriate for access in a wheelchair (e.g., beveled door transitions of no greater than ½ inch)</t>
  </si>
  <si>
    <t>A.9</t>
  </si>
  <si>
    <t>Waiting area with seating that has a clear line of sight to the exterior passenger pick-up/drop-off location</t>
  </si>
  <si>
    <t>A.10</t>
  </si>
  <si>
    <t>Public space doorways with a minimum width of 36 inches and common area hallways with a minimum width of 60 inches to accommodate use of mobility aides and easy navigation</t>
  </si>
  <si>
    <t>A.11</t>
  </si>
  <si>
    <t>Project includes spaces designed to facilitate social interaction, such as a lobby or common living room with seating</t>
  </si>
  <si>
    <t>A.12</t>
  </si>
  <si>
    <t>A resident services office to support staffing of resident service coordination, visiting health care professionals, or community services, which offices must ensure resident privacy and be of adequate size to accommodate the resident, a family member/support person, and the professional</t>
  </si>
  <si>
    <t>A.13</t>
  </si>
  <si>
    <t>Well-lit signage with large lettering with building information for easy navigation (for visitors and residents) and unique features (e.g. colors) for each floor or wing of the building to aid in way-finding</t>
  </si>
  <si>
    <t>A.14</t>
  </si>
  <si>
    <t>Central heating and cooling systems throughout the building (including apartments).  Projects in markets where market-rate senior housing commonly excludes air conditioning may install central heating only</t>
  </si>
  <si>
    <t>A.15</t>
  </si>
  <si>
    <t>In-building or in-unit laundry facilities (not just hookups) with front loading equipment</t>
  </si>
  <si>
    <t>A.16</t>
  </si>
  <si>
    <t>Within-unit doors between rooms (but not necessarily doors to utility closets or non-walk-in storage space) with a minimum width of 32 inches</t>
  </si>
  <si>
    <t>A.17</t>
  </si>
  <si>
    <t>Lever door handles or other accessible hardware where hand-gripping is not required (not knobs)</t>
  </si>
  <si>
    <t>A.18</t>
  </si>
  <si>
    <t>Door handles mounted no higher than 48 inches from floor</t>
  </si>
  <si>
    <t>A.19</t>
  </si>
  <si>
    <t>D or U shaped handles (not knobs) on all cabinetry</t>
  </si>
  <si>
    <t>A.20</t>
  </si>
  <si>
    <t>Faucets with lever handles in bathroom and kitchen</t>
  </si>
  <si>
    <t>A.21</t>
  </si>
  <si>
    <t>Anti-scald valves on fixtures</t>
  </si>
  <si>
    <t>A.22</t>
  </si>
  <si>
    <t>Slip-resistant flooring in bathrooms and kitchens</t>
  </si>
  <si>
    <t>A.23</t>
  </si>
  <si>
    <t>Pre-installed Section 504 or ADA compliant grab bars in the showers and next to all toilets</t>
  </si>
  <si>
    <t>A.24</t>
  </si>
  <si>
    <t>Lighting in shower areas</t>
  </si>
  <si>
    <t>A.25</t>
  </si>
  <si>
    <t>Emergency call system in each unit</t>
  </si>
  <si>
    <t>A.26</t>
  </si>
  <si>
    <t>Area inside the entrance door to all units with a 60-inch diameter circular turning radius to permit maneuvering with a wheelchair or storage for walkers, scooters or other mobility devices.</t>
  </si>
  <si>
    <t>A.27</t>
  </si>
  <si>
    <t xml:space="preserve">All bathroom sinks accommodate seated residents, with counter heights between 30 and 34 inches off the floor and either wall-hung sinks and cabinetry which is not under the sink or removable base cabinets under the sink. </t>
  </si>
  <si>
    <t>A.28</t>
  </si>
  <si>
    <t>Continuous flooring under sink areas to avoid need for new flooring if cabinets need to be removed at a later date to accommodate resident mobility.</t>
  </si>
  <si>
    <t xml:space="preserve">Design Improvements Met? </t>
  </si>
  <si>
    <t>Optional Building Design Rating Factor Points (20 Points)</t>
  </si>
  <si>
    <t>A maximum of 20 points are available in this section. Sections B, C, D, and E have minimum point requirements that must be met.</t>
  </si>
  <si>
    <t>B. Design Elements: Fall Prevention (minimum 2 points)</t>
  </si>
  <si>
    <t>Included?</t>
  </si>
  <si>
    <t>Description if "Yes" is selected</t>
  </si>
  <si>
    <t>B.1</t>
  </si>
  <si>
    <t xml:space="preserve">Hand railings on both sides of building hallways. Handrails should be installed 34” to 38” above stair treads or floor; low handrails should be placed at 27” maximum. Handrails should be 1 ¼” to 2” in diameter with a slip-resistant surface for a secure grip.  </t>
  </si>
  <si>
    <t>Enter note to describe improvement here.</t>
  </si>
  <si>
    <t>B.2</t>
  </si>
  <si>
    <t xml:space="preserve">Smooth, hard, durable, slip-resistant flooring material or easy to clean short- pile carpets to reduce tripping and support residents who shuffle feet. If installing carpet, use a tight-looped version with a low profile (up to 1/2” high) and a thin pad (10-pound density) or no pad, and attach securely to the floor beneath with a direct glue-down application. </t>
  </si>
  <si>
    <t>B.3</t>
  </si>
  <si>
    <t>Shelving to place bags and packages at all locked entrances (including building entrances and unit entrances), with lighting to see the door lock.</t>
  </si>
  <si>
    <t>B.4</t>
  </si>
  <si>
    <t>Hallway light fixtures with output of at least 2700 lumens and fixtures that cast a diffuse light (reflected illumination on the wall or ceiling via a shade, not direct light).</t>
  </si>
  <si>
    <t>B.5</t>
  </si>
  <si>
    <t>Open, inviting stairs near the elevator with low-rise steps (a rise between 6 and 7 inches and a tread depth between 11 and 13 inches). The stairs are made of non-slip materials, have strong lighting, contrasting riser and tread colors, hand railings that extend 12 inches beyond the top and bottom of each run of steps, and no more than 4 feet in rise between landings that turn direction at each landing to lessen the distance of a fall.</t>
  </si>
  <si>
    <t>B.6</t>
  </si>
  <si>
    <t>Color contrast counters with the floor or grab bar colors relative to wall or tile to enhance the ability to see where the counter edge and/or grab bar begins and ends.</t>
  </si>
  <si>
    <t>Fall Prevention Subtotal</t>
  </si>
  <si>
    <t>C. Design Elements: Universal Design &amp; Visitability (minimum 2 points)</t>
  </si>
  <si>
    <t>C.1</t>
  </si>
  <si>
    <t>Awning windows with easy-use crank hardware.</t>
  </si>
  <si>
    <t>C.2</t>
  </si>
  <si>
    <t>Rocker-pad light switches with internal locator lights.</t>
  </si>
  <si>
    <t>C.3</t>
  </si>
  <si>
    <t xml:space="preserve">Peephole at sitting level: Peepholes in the doors of individual units installed at about 43” to accommodate seated residents. </t>
  </si>
  <si>
    <t>C.4</t>
  </si>
  <si>
    <t>Materials for ceilings and other hard surfaces that dampen background noise (like synthetic tiles, melamine foams, fiberglass, wood, and plastic).</t>
  </si>
  <si>
    <t>C.5</t>
  </si>
  <si>
    <t>Task lighting (providing for increased light for specific tasks in a room that may already have some ambient light) on counter areas in the kitchen and bathrooms.</t>
  </si>
  <si>
    <t>C.6</t>
  </si>
  <si>
    <t xml:space="preserve">Hand-held shower wand (with controls) with hook that can be reached from seated position in 100% of PRAC units. </t>
  </si>
  <si>
    <t>C.7</t>
  </si>
  <si>
    <t>Comfort height toilet (approximately 18 inches high) in baths of 100% of PRAC units.</t>
  </si>
  <si>
    <t>C.8</t>
  </si>
  <si>
    <t>Electric stoves in kitchens for easy and flexible decommissioning for residents with dementia in 100% of PRAC units.</t>
  </si>
  <si>
    <t>C.9</t>
  </si>
  <si>
    <t>Side by side refrigerator/freezer or freezer on the bottom in kitchens in 100% of PRAC units.</t>
  </si>
  <si>
    <t>C.10</t>
  </si>
  <si>
    <t xml:space="preserve">Open floor plans and bedroom and living room sizes not less than 10 feet by 10 feet to permit flexibility in placement of furniture and to allow wheelchair or walker circulation. </t>
  </si>
  <si>
    <t>C.11</t>
  </si>
  <si>
    <t xml:space="preserve">Hallways with a clear width in excess of 42 inches. </t>
  </si>
  <si>
    <t>C.12</t>
  </si>
  <si>
    <t>Power operated doors, driven by either an easy-push button or by a motion proximity sensor.</t>
  </si>
  <si>
    <t>C.13</t>
  </si>
  <si>
    <t xml:space="preserve">If there are floors without at-grade entrances, more than one elevator of at least 24” x 84” (to accommodate a stretcher) to ensure back up during repairs. </t>
  </si>
  <si>
    <t>C.14</t>
  </si>
  <si>
    <t xml:space="preserve">0.5 for at least 50% of PRAC units; 1 for 100% of PRAC units. </t>
  </si>
  <si>
    <t xml:space="preserve">
Section 504 specified turning and access-to-fixtures requirements in baths and kitchens. </t>
  </si>
  <si>
    <t>C.15</t>
  </si>
  <si>
    <t xml:space="preserve">
Showers in apartments (no tubs) with curbless entry, sloped to minimize splash outside the shower, and no smaller than 36” x 60” to accommodate resident plus caregiver or mobility device.  </t>
  </si>
  <si>
    <t>C.16</t>
  </si>
  <si>
    <t xml:space="preserve">
Separate cook top and wall oven with front-facing controls, in kitchens, with wall ovens located at counter height adjacent to 18 linear inches of counter space with side-mounted hinges on the wall oven opening on the side which does not obstruct easy transfer from oven to counter.  </t>
  </si>
  <si>
    <t>C.17</t>
  </si>
  <si>
    <t>Cabinets in kitchens designed for easy reach, which can include any of the following: cabinets next to (rather than over) counters, over-counter cabinet mounts beginning approximately 13 inches above the countertop, under-counter cabinets having sliding shelves, and corner cabinets having a “lazy Susan”</t>
  </si>
  <si>
    <t>C.18</t>
  </si>
  <si>
    <t>In kitchens, removable base cabinets under the kitchen sink, cook top and a portion of the workspaces in order to accommodate seated residents.</t>
  </si>
  <si>
    <t>Universal Design Subtotal</t>
  </si>
  <si>
    <t>D. Design Elements: Technology (minimum 1 point)</t>
  </si>
  <si>
    <t xml:space="preserve"> #</t>
  </si>
  <si>
    <t>D.1</t>
  </si>
  <si>
    <t>Wireless door locks with fob.</t>
  </si>
  <si>
    <t>D.2</t>
  </si>
  <si>
    <t xml:space="preserve">Wireless door chime with flashing strobe light in all units. </t>
  </si>
  <si>
    <t>D.3</t>
  </si>
  <si>
    <t xml:space="preserve">Building is constructed to provide adequate space for wiring of MDF/IDF cable racks on each floor to accommodate current and future router needs for staff, service providers, and residents. Building also has sufficient routers to provide seamless connection from common spaces to apartments for assistive technology and for staff use of remote technology to manage tenant records, work orders, etc. when in an apartment. </t>
  </si>
  <si>
    <t>D.4</t>
  </si>
  <si>
    <t>Video intercom system at main entry which connects to in-unit features so that seniors can easily visually identify visitors when allowing them access to the building.  The system should have large push button controls for ease of use by seniors, particularly seniors with arthritis or other challenges that make it hard to use a touchscreen.</t>
  </si>
  <si>
    <t>D.5</t>
  </si>
  <si>
    <t>In-unit control of unit temperature, through simple to understand HVAC controls with large screens for easy reading.</t>
  </si>
  <si>
    <t>D.6</t>
  </si>
  <si>
    <t xml:space="preserve">Upgraded emergencyc call systems in each unit to allow 2-way communication. </t>
  </si>
  <si>
    <t>D.7</t>
  </si>
  <si>
    <t>Provide residents free open access to building Wi-Fi and internet in their apartments. Note: Monthly service charges are not an eligible PRAC expense.</t>
  </si>
  <si>
    <t>Technology Subtotal</t>
  </si>
  <si>
    <t>E. Design Elements: Health and Wellness (minimum 2 points)</t>
  </si>
  <si>
    <t>E.1</t>
  </si>
  <si>
    <t xml:space="preserve">Fitness room and/or wellness room. </t>
  </si>
  <si>
    <t>E.2</t>
  </si>
  <si>
    <t>Dedicated gardening areas for resident use with elevated garden plots.</t>
  </si>
  <si>
    <t>E.3</t>
  </si>
  <si>
    <t>Well-lit, landscaped grounds with accessible, paved walking trails that encourage walking and other outdoor physical activity and with shaded exterior social spaces. (Applicants must provide sufficient detail through narrative or reference to schematics to justify points.)</t>
  </si>
  <si>
    <t>E.4</t>
  </si>
  <si>
    <t>Periodic seating alcoves or built in seating nodes along (but not blocking) circulation routes for resting and socializing.</t>
  </si>
  <si>
    <t>E.5</t>
  </si>
  <si>
    <t>Strobe light smoke and carbon monoxide detectors in all units.</t>
  </si>
  <si>
    <t>E.6</t>
  </si>
  <si>
    <t xml:space="preserve">
Resident services office(s) to support staffing of resident service coordination, visiting health care professionals, or community services beyond the minimum required, with the ability for each provider to lock supplies, personally identifiable information about residents, and other materials necessary for the provider to offer robust and confidential resident services on-site, and with a hand-wash sink. </t>
  </si>
  <si>
    <t>E.7</t>
  </si>
  <si>
    <t>Building provides easy access from building entries to prominent off-site features (e.g., bus stops). Easy access routes do not require shortcuts through landscaping, or walking through alleys, and parking lots. Passenger loading zone does not qualify as parking lots. (Applicants must provide sufficient detail through narrative or reference to schematics to justify a rating factor point)</t>
  </si>
  <si>
    <t>E.8</t>
  </si>
  <si>
    <t>Multi-purpose community room (in addition to the required lobby or common room) of no less than 250 square feet and no less than 5 square feet per unit (which, in larger buildings, could be multiple rooms) with stackable furniture, storage, good lighting and acoustics and fully or partially transparent walls so activites are visible to encourage participation.</t>
  </si>
  <si>
    <t>Health &amp; Wellness Subtotal</t>
  </si>
  <si>
    <t>F. Design Elements: Resource Efficiency and Climate Resilience</t>
  </si>
  <si>
    <t>F.1</t>
  </si>
  <si>
    <t>2 to 4</t>
  </si>
  <si>
    <t xml:space="preserve">For new construction / gut rehabilitation projects: design to a green standard above the base requirements.
- 2 Points: DOE Zero Energy Ready Home, National Green Building Standard 2020: Silver + at least one badge (net zero energy, zero water, resilience), National Green Building Standard 2020: Gold, LEED v4.1: Silver, Gold, or Platinum, Enterprise Green Communities Plus, GreenPoint New Home Multifamily: Gold, EarthCraft Multifamily: Platinum 
- 4 Points: National Green Building Standard 2020: Silver + net zero energy + zero water or resilience badge, National Green Building Standard 2020: Emerald, LEED v4.1: Zero Energy or Zero Carbon , Passive House (PHIUS+), Living Building Challenge (any certification) 
For rehabilitation projects: design to a green standard. 
- 2 Points: National Green Building Standard 2020, Enterprise Green Communities, LEED v4.1 Operations + Maintenance, GreenPoint Existing Home Multifamily Elements, EarthCraft Multifamily Renovation,Green Globes Multifamily for Existing Buildings
- 4 Points: National Green Building Standard 2020: Silver + at least one badge, National Green Building Standard 2020: Gold, National Green Building Standard 2020: Emerald, LEED v4.1 Operations + Maintenance: Gold or Emerald, Enterprise Green Communities Plus, GreenPoint Existing Home Multifamily Whole Building, Passive House (PHIUS+), Living Building Challenge (any certification) </t>
  </si>
  <si>
    <t>F.2</t>
  </si>
  <si>
    <t>Back-up generator to cover critical loads during power outage: elevator access, air temperature control, and refrigeration (for medications) and wiring to ensure critical features (such as refrigerators) can be connected to the generator without extension cords. Back-up power source should be sized to provide power to critical loads for at least five days.</t>
  </si>
  <si>
    <t>F.3</t>
  </si>
  <si>
    <t>Design building to rely only on electricity (no gas).</t>
  </si>
  <si>
    <t>F.4</t>
  </si>
  <si>
    <t>0.5 to 1</t>
  </si>
  <si>
    <t>Incorporate building design features to enhance the building’s climate resilience. Strategies will be assessed based on:  
-Whether they address the highest Hazard Type Risk Ratings in the property’s NRI report 
AND either:  
- Whether the design feature maintains life-critical systems (food, water, electricity, etc.); or 
- Whether the design feature supports safe shelter-in-place and/or full-building functional recovery 
Each feature that meets criteria a) and either b) or c) above will be worth 0.5 point, for up to 1 total point across climate resilient design features. Explain how your strategies meet these criteria in Tab K. 
Potential strategies include (but are not limited to): community rooms designed for safe and healthy shelter-in-place, floodproofing, fire resistant building designs, landscaped berms for hurricanes, FORTIFIED certification, tornado shelters</t>
  </si>
  <si>
    <t>Efficiency &amp; Resilience Subtotal</t>
  </si>
  <si>
    <t>Physical Design Checklist</t>
  </si>
  <si>
    <t>Score</t>
  </si>
  <si>
    <t>Required Building Design Components Met</t>
  </si>
  <si>
    <t>Category Minimums Met?</t>
  </si>
  <si>
    <t>Fall Prevention (minimum 2 points)</t>
  </si>
  <si>
    <t>Universal Design (minimum 2 points)</t>
  </si>
  <si>
    <t>Technology (minimum 1 point)</t>
  </si>
  <si>
    <t>Health and Wellness (minimum 2 points)</t>
  </si>
  <si>
    <t>Resource Efficiency and Climate Resilience</t>
  </si>
  <si>
    <t>Subtotal</t>
  </si>
  <si>
    <t>Physical Design Narrative</t>
  </si>
  <si>
    <t xml:space="preserve">  Narrative on Innovative Design Features</t>
  </si>
  <si>
    <t>Up to 4 points, pending HUD review</t>
  </si>
  <si>
    <t>Rating Factor 1: Supportive Services (13 points)</t>
  </si>
  <si>
    <t xml:space="preserve">A. Supportive Services Plan  </t>
  </si>
  <si>
    <t xml:space="preserve">1. Have you attached your services plan and any partner letters of support in Tab L? </t>
  </si>
  <si>
    <t>2. Does your services plan include support for Activities of Daily Living (ADLs)?</t>
  </si>
  <si>
    <t>3. Does your services plan include support for Instrumental Activites of Daily Living (IADLs)?</t>
  </si>
  <si>
    <t>4. Does your services plan address the social isolation of residents?</t>
  </si>
  <si>
    <t xml:space="preserve">5. Does your services plan address the physical health of residents? </t>
  </si>
  <si>
    <t>6. Does your services plan identify a reliable source of funding?</t>
  </si>
  <si>
    <t xml:space="preserve">7. How many years do you have implenting a comparable services plan? </t>
  </si>
  <si>
    <t>8. Does your services plan demonstrate evidence of improved resident outcomes from the provision of services?</t>
  </si>
  <si>
    <t>9. Does your services plan include other partners in service delivery (0.5 point total), and do those partners include state or local governments (1 point total)?</t>
  </si>
  <si>
    <t>10. Do you intend to include units for intergenerational caregivers in your project?</t>
  </si>
  <si>
    <t>Make sure to fill out tab 6.Intergenerational in this toolkit describing intergenerational components of your project.</t>
  </si>
  <si>
    <t>Supportive Services</t>
  </si>
  <si>
    <t>Possible Points</t>
  </si>
  <si>
    <t>Support for ADLs</t>
  </si>
  <si>
    <t>Support for IADLs</t>
  </si>
  <si>
    <t>Social Isolation</t>
  </si>
  <si>
    <t>Physical Health</t>
  </si>
  <si>
    <t>Secure Funding</t>
  </si>
  <si>
    <t>Experience</t>
  </si>
  <si>
    <t>Evidence of Efficacy</t>
  </si>
  <si>
    <t>Partners</t>
  </si>
  <si>
    <t>Rating Factor 2: Market (16 points)</t>
  </si>
  <si>
    <t>A. Neighborhood and Context</t>
  </si>
  <si>
    <t>2. Please briefly describe how residents will reasonably access critical amenities, particularly without the use of a personal motor vehicle. (e.g., walking, public transportation, shuttle, van service)</t>
  </si>
  <si>
    <t>3. Is the property located in an area that provides access to health care and social service facilities (e.g., senior center, licensed adult or senior care facility, hospital, medical clinic, or social service organization that offers services relevant to the elderly)?</t>
  </si>
  <si>
    <t>4. Is the property located in an area that provides access to grocery stores or supermarkets selling produce and meat?</t>
  </si>
  <si>
    <t>5. Is the property located in an area that provides access to parks and green space?</t>
  </si>
  <si>
    <t>6. Is the property located in an area that provides access to recreational facilities (e.g., community or senior center, gym, health club, family entertainment venue, library)?</t>
  </si>
  <si>
    <t>7. Is the property located in an area that provides access to other neighborhood amenities?</t>
  </si>
  <si>
    <t>B. Poverty Rate</t>
  </si>
  <si>
    <t>1. Enter the Census Tract number of the tract your project is located in:</t>
  </si>
  <si>
    <t>2. According to 2020 ACS 5-year data, what is the estimated percent below poverty level in that census tract?</t>
  </si>
  <si>
    <t>Rating Factor 2</t>
  </si>
  <si>
    <t>Health and social services</t>
  </si>
  <si>
    <t>Groceries</t>
  </si>
  <si>
    <t>Parks</t>
  </si>
  <si>
    <t>Recreational</t>
  </si>
  <si>
    <t>Other amenities</t>
  </si>
  <si>
    <t>Overall accessibility</t>
  </si>
  <si>
    <t>Input by HUD Reviewer</t>
  </si>
  <si>
    <t>Poverty Rate</t>
  </si>
  <si>
    <t>Sub total</t>
  </si>
  <si>
    <t>Rating Factor 3: Applicant Capacity (15 points)</t>
  </si>
  <si>
    <t>A. Development &amp; Management Experience (15 points)</t>
  </si>
  <si>
    <t>1. Please list the entity that will serve as the property manager</t>
  </si>
  <si>
    <t>2. Please list the entity that will serve as the developer</t>
  </si>
  <si>
    <r>
      <t xml:space="preserve">3. Please list any Section 202 awards that any part of the </t>
    </r>
    <r>
      <rPr>
        <b/>
        <sz val="12"/>
        <color rgb="FF000000"/>
        <rFont val="Calibri"/>
        <family val="2"/>
        <scheme val="minor"/>
      </rPr>
      <t xml:space="preserve">Development Team </t>
    </r>
    <r>
      <rPr>
        <sz val="12"/>
        <color rgb="FF000000"/>
        <rFont val="Calibri"/>
        <family val="2"/>
        <scheme val="minor"/>
      </rPr>
      <t xml:space="preserve">was awarded during the </t>
    </r>
    <r>
      <rPr>
        <b/>
        <sz val="12"/>
        <color rgb="FF000000"/>
        <rFont val="Calibri"/>
        <family val="2"/>
        <scheme val="minor"/>
      </rPr>
      <t>FY2018 or FY2020 Section 202 NOFOs</t>
    </r>
    <r>
      <rPr>
        <sz val="12"/>
        <color rgb="FF000000"/>
        <rFont val="Calibri"/>
        <family val="2"/>
        <scheme val="minor"/>
      </rPr>
      <t>. Include which organization/person on the development team, the project name, project location, and PRAC number.</t>
    </r>
  </si>
  <si>
    <t xml:space="preserve">6. Will your application include the use of 4% or 9% credits? </t>
  </si>
  <si>
    <r>
      <t xml:space="preserve">7. How many years has the </t>
    </r>
    <r>
      <rPr>
        <b/>
        <sz val="12"/>
        <color rgb="FF000000"/>
        <rFont val="Calibri"/>
        <family val="2"/>
        <scheme val="minor"/>
      </rPr>
      <t xml:space="preserve">Development Team </t>
    </r>
    <r>
      <rPr>
        <sz val="12"/>
        <color rgb="FF000000"/>
        <rFont val="Calibri"/>
        <family val="2"/>
        <scheme val="minor"/>
      </rPr>
      <t>owned and operated elderly affordable housing?</t>
    </r>
  </si>
  <si>
    <r>
      <t>8. Does the</t>
    </r>
    <r>
      <rPr>
        <b/>
        <sz val="12"/>
        <color rgb="FF000000"/>
        <rFont val="Calibri"/>
        <family val="2"/>
        <scheme val="minor"/>
      </rPr>
      <t xml:space="preserve"> Development Team </t>
    </r>
    <r>
      <rPr>
        <sz val="12"/>
        <color rgb="FF000000"/>
        <rFont val="Calibri"/>
        <family val="2"/>
        <scheme val="minor"/>
      </rPr>
      <t xml:space="preserve">have experience managing a PRAC-assisted property? </t>
    </r>
  </si>
  <si>
    <t>8a. Please list the name of a property managed by the Development Team with a REAC score &gt; 80, along with its location and iREMS number, and FHA number if applicable.</t>
  </si>
  <si>
    <t>Rating Factor #3</t>
  </si>
  <si>
    <t>Management of Property Assisted via PRAC</t>
  </si>
  <si>
    <t>Total</t>
  </si>
  <si>
    <t>Rating Factor 3: Leverage and Committed Funds (20 points)</t>
  </si>
  <si>
    <t>A. Capital Advance Limit</t>
  </si>
  <si>
    <t xml:space="preserve">1. Are you proposing any intergenerational units? </t>
  </si>
  <si>
    <t>Number of non-PRAC Units</t>
  </si>
  <si>
    <r>
      <t xml:space="preserve">Number of PRAC Units </t>
    </r>
    <r>
      <rPr>
        <b/>
        <sz val="12"/>
        <color rgb="FF000000"/>
        <rFont val="Calibri"/>
        <family val="2"/>
        <scheme val="minor"/>
      </rPr>
      <t>(Excluding intergenerational</t>
    </r>
    <r>
      <rPr>
        <sz val="12"/>
        <color rgb="FF000000"/>
        <rFont val="Calibri"/>
        <family val="2"/>
        <scheme val="minor"/>
      </rPr>
      <t>)</t>
    </r>
  </si>
  <si>
    <t>0-BR</t>
  </si>
  <si>
    <t>1-BR</t>
  </si>
  <si>
    <t>2-BR</t>
  </si>
  <si>
    <r>
      <t>Number of PRAC Units (</t>
    </r>
    <r>
      <rPr>
        <b/>
        <sz val="12"/>
        <color rgb="FF000000"/>
        <rFont val="Calibri"/>
        <family val="2"/>
        <scheme val="minor"/>
      </rPr>
      <t>Intergenerational</t>
    </r>
    <r>
      <rPr>
        <sz val="12"/>
        <color rgb="FF000000"/>
        <rFont val="Calibri"/>
        <family val="2"/>
        <scheme val="minor"/>
      </rPr>
      <t>)</t>
    </r>
  </si>
  <si>
    <t>3-BR</t>
  </si>
  <si>
    <t>4-BR</t>
  </si>
  <si>
    <t>Total Units</t>
  </si>
  <si>
    <t>2. Select geography and building type</t>
  </si>
  <si>
    <t>ALABAMA</t>
  </si>
  <si>
    <t>&lt;--- Project State</t>
  </si>
  <si>
    <t>BIRMINGHAM</t>
  </si>
  <si>
    <t>&lt;-- Project City</t>
  </si>
  <si>
    <t>Elevator</t>
  </si>
  <si>
    <t>&lt;-- Building Type</t>
  </si>
  <si>
    <t>TDC by Unit Type</t>
  </si>
  <si>
    <r>
      <rPr>
        <b/>
        <sz val="12"/>
        <color theme="0"/>
        <rFont val="Calibri (Body)"/>
      </rPr>
      <t xml:space="preserve">Note: </t>
    </r>
    <r>
      <rPr>
        <sz val="12"/>
        <color theme="0"/>
        <rFont val="Calibri (Body)"/>
      </rPr>
      <t>Except for intergenerational housing units, the maximum Capital Advance able to be requested for for 2-BRs is equal to the 1-BR amount. Applicant is responsible for cost of excess of the 1-BR Capital Advance amount.</t>
    </r>
  </si>
  <si>
    <t>Project TDC Limit</t>
  </si>
  <si>
    <t>B. Commitment of Sources &amp; Project Leverage (20 points)</t>
  </si>
  <si>
    <t>1. Are you a National Sponsor?</t>
  </si>
  <si>
    <t>2. Was the land in the project donated or acquired below fair market value?</t>
  </si>
  <si>
    <r>
      <t xml:space="preserve">    </t>
    </r>
    <r>
      <rPr>
        <b/>
        <sz val="12"/>
        <color theme="0"/>
        <rFont val="Calibri"/>
        <family val="2"/>
        <scheme val="minor"/>
      </rPr>
      <t>Remember</t>
    </r>
    <r>
      <rPr>
        <sz val="12"/>
        <color theme="0"/>
        <rFont val="Calibri"/>
        <family val="2"/>
        <scheme val="minor"/>
      </rPr>
      <t>: Land donations or seller financing must include a third-party appraisal or tax assessment to document value.</t>
    </r>
  </si>
  <si>
    <t>2a. Appraised fair market value of land:</t>
  </si>
  <si>
    <t>2b. Price you paid for the land:</t>
  </si>
  <si>
    <t>2c. Do you have a binding commitment for this land?</t>
  </si>
  <si>
    <r>
      <rPr>
        <b/>
        <sz val="12"/>
        <color theme="0"/>
        <rFont val="Calibri"/>
        <family val="2"/>
        <scheme val="minor"/>
      </rPr>
      <t>Note:</t>
    </r>
    <r>
      <rPr>
        <sz val="12"/>
        <color theme="0"/>
        <rFont val="Calibri"/>
        <family val="2"/>
        <scheme val="minor"/>
      </rPr>
      <t xml:space="preserve"> The donated value of land is considered when calculating the leverage ratio; if you have a binding commitment, the donated value is considered in calculating the committed funds ratio. </t>
    </r>
  </si>
  <si>
    <t>Ba. Sources</t>
  </si>
  <si>
    <t>Total ($)</t>
  </si>
  <si>
    <t>Committed?</t>
  </si>
  <si>
    <t>Submitted Evidence</t>
  </si>
  <si>
    <t>Comments, including explanation for uncommitted funds</t>
  </si>
  <si>
    <t>202 Capital Advance Requested</t>
  </si>
  <si>
    <t>No</t>
  </si>
  <si>
    <t>Minimum Owner Equity</t>
  </si>
  <si>
    <t>Permanent Loan</t>
  </si>
  <si>
    <t>9% Federal LIHTC Equity</t>
  </si>
  <si>
    <t>4% Federal LIHTC Equity</t>
  </si>
  <si>
    <t>State LIHTC Equity</t>
  </si>
  <si>
    <t>Federal Historic Tax Credit Equity</t>
  </si>
  <si>
    <t>State/Local Historic Tax Credit Equity</t>
  </si>
  <si>
    <t>Seller Note</t>
  </si>
  <si>
    <t>Existing Reserves</t>
  </si>
  <si>
    <t>Federal Home Loan Bank AHP Grant</t>
  </si>
  <si>
    <t>Local Tax Incremented Financing (TIF)</t>
  </si>
  <si>
    <t>CDBG</t>
  </si>
  <si>
    <t>HOME</t>
  </si>
  <si>
    <t>Deferred Developer Fee</t>
  </si>
  <si>
    <t xml:space="preserve">Other </t>
  </si>
  <si>
    <t>Other</t>
  </si>
  <si>
    <t>Total Sources ($):</t>
  </si>
  <si>
    <t>Surplus value of donated land:</t>
  </si>
  <si>
    <t>Total committed funds:</t>
  </si>
  <si>
    <r>
      <rPr>
        <b/>
        <sz val="12"/>
        <color theme="1"/>
        <rFont val="Calibri"/>
        <family val="2"/>
        <scheme val="minor"/>
      </rPr>
      <t>Note:</t>
    </r>
    <r>
      <rPr>
        <sz val="12"/>
        <color theme="1"/>
        <rFont val="Calibri"/>
        <family val="2"/>
        <scheme val="minor"/>
      </rPr>
      <t xml:space="preserve"> If "Yes" is selected for 2c, the surplus value of the donated land is added to this amount. </t>
    </r>
  </si>
  <si>
    <t>Total anticipated funds:</t>
  </si>
  <si>
    <t>(Sources + surplus land value) - Capital Advance:</t>
  </si>
  <si>
    <t>Bb. Uses</t>
  </si>
  <si>
    <t>Notes</t>
  </si>
  <si>
    <t>Acquisition Costs</t>
  </si>
  <si>
    <t xml:space="preserve">Hard Costs </t>
  </si>
  <si>
    <t>Soft Costs</t>
  </si>
  <si>
    <t>Development Fees</t>
  </si>
  <si>
    <t>Reserves</t>
  </si>
  <si>
    <t>Total Uses ($):</t>
  </si>
  <si>
    <t>Gap between Sources and Uses</t>
  </si>
  <si>
    <t>Bc. Additional Questions</t>
  </si>
  <si>
    <t>1. What is the name of the project's HEROS submission?</t>
  </si>
  <si>
    <t>2. What is the name of the individual who submitted the project's HEROS?</t>
  </si>
  <si>
    <t>3. What is the email address of the person who submitted the project's HEROS?</t>
  </si>
  <si>
    <t>4a. Did your environmental review require a clean up assessment?</t>
  </si>
  <si>
    <t>4b. Are mitigation costs included in the uses table above?</t>
  </si>
  <si>
    <t>4c. Please explain your response to 4b.</t>
  </si>
  <si>
    <t>5a. Does your proposal require relocation of current residents?</t>
  </si>
  <si>
    <t>5b. Are relocation costs included in the uses table above?</t>
  </si>
  <si>
    <t>5c. Please explain your response to 5b.</t>
  </si>
  <si>
    <t>Estimated Leveraged Funds Ratio</t>
  </si>
  <si>
    <t>Estimated Committed Funds Ratio</t>
  </si>
  <si>
    <t>Rating Factor 4: Land Use / Zoning (10 points)</t>
  </si>
  <si>
    <t>A. Land Use Factor Categories</t>
  </si>
  <si>
    <t>Not Land Use Compliant</t>
  </si>
  <si>
    <t>1. Select Land Use Category</t>
  </si>
  <si>
    <t>B. Evidence of Zoning / Land Use Permissions</t>
  </si>
  <si>
    <t>Item</t>
  </si>
  <si>
    <t xml:space="preserve">Description of Evidence </t>
  </si>
  <si>
    <t>Rating Factor #4</t>
  </si>
  <si>
    <t>Land Use / Zoning Approval</t>
  </si>
  <si>
    <t>5a. Operating Cost Standard (OCS)</t>
  </si>
  <si>
    <t>A.Total Units Developed</t>
  </si>
  <si>
    <t>1. Total Number of Units Developed</t>
  </si>
  <si>
    <r>
      <t xml:space="preserve">B. </t>
    </r>
    <r>
      <rPr>
        <b/>
        <sz val="12"/>
        <rFont val="Calibri"/>
        <family val="2"/>
        <scheme val="minor"/>
      </rPr>
      <t>Operating</t>
    </r>
    <r>
      <rPr>
        <b/>
        <sz val="12"/>
        <color rgb="FFC00000"/>
        <rFont val="Calibri"/>
        <family val="2"/>
        <scheme val="minor"/>
      </rPr>
      <t xml:space="preserve"> </t>
    </r>
    <r>
      <rPr>
        <b/>
        <sz val="12"/>
        <color theme="1"/>
        <rFont val="Calibri"/>
        <family val="2"/>
        <scheme val="minor"/>
      </rPr>
      <t>Cost Standard (OCS) Look Up</t>
    </r>
  </si>
  <si>
    <t>1. Select State or MSA</t>
  </si>
  <si>
    <t>MSA Cost Standard</t>
  </si>
  <si>
    <t>2. Select Geography</t>
  </si>
  <si>
    <t>Birmingham, AL MSA</t>
  </si>
  <si>
    <t>OCS per Unit per Month</t>
  </si>
  <si>
    <t>* Note: The OCS includes $15 PUPM for service expenses.</t>
  </si>
  <si>
    <r>
      <t xml:space="preserve">C. </t>
    </r>
    <r>
      <rPr>
        <b/>
        <sz val="12"/>
        <rFont val="Calibri"/>
        <family val="2"/>
        <scheme val="minor"/>
      </rPr>
      <t>PRAC Gross Potential Rent Summary (Cost Standard + Project Paid Utility Allowance)</t>
    </r>
  </si>
  <si>
    <t>Intergenerational units?</t>
  </si>
  <si>
    <t>Unit Type
(e.g. 1-BR)
(a)</t>
  </si>
  <si>
    <t>Number of Units
(b)</t>
  </si>
  <si>
    <t>Square Feet per Unit
(c)</t>
  </si>
  <si>
    <t xml:space="preserve">Total Square Footage
</t>
  </si>
  <si>
    <t>Monthly OCS</t>
  </si>
  <si>
    <t>Monthly Owner-Paid Utilities
(d)</t>
  </si>
  <si>
    <t>Monthly Tenant-Paid Utilities (e)</t>
  </si>
  <si>
    <t>Monthly Revenue</t>
  </si>
  <si>
    <t xml:space="preserve"> Annual Rent by Unit Type </t>
  </si>
  <si>
    <t>PRAC Units:</t>
  </si>
  <si>
    <t>Annual Rental Income for PRAC:</t>
  </si>
  <si>
    <t>+</t>
  </si>
  <si>
    <t>D. Non-PRAC Gross Potential Rent Summary</t>
  </si>
  <si>
    <t>Total Square Footage</t>
  </si>
  <si>
    <t>Monthly Rent 
(d)</t>
  </si>
  <si>
    <t>Annual Rent by Unit Type</t>
  </si>
  <si>
    <t>Non-PRAC Units:</t>
  </si>
  <si>
    <t>Annual Rental Income for Non-PRAC:</t>
  </si>
  <si>
    <t>Total Units:</t>
  </si>
  <si>
    <t>Total Gross Potential Rent:</t>
  </si>
  <si>
    <t>5b: Operating Pro Forma</t>
  </si>
  <si>
    <t>A. Assumptions</t>
  </si>
  <si>
    <t>1. Income Rate</t>
  </si>
  <si>
    <t>Note: Income and expense rates are assumed equal because PRAC rents are budget-based.</t>
  </si>
  <si>
    <t>2. Expense Rate</t>
  </si>
  <si>
    <t>3. Vacancy/Collection Loss</t>
  </si>
  <si>
    <t>4. Annual Debt Service, if Applicable</t>
  </si>
  <si>
    <t>B. 20-Year Operating Pro Forma</t>
  </si>
  <si>
    <t>Revenue</t>
  </si>
  <si>
    <t xml:space="preserve">Stabilized Year Data	</t>
  </si>
  <si>
    <t xml:space="preserve">PRAC Gross Potential Contract Rent and Utilities </t>
  </si>
  <si>
    <t>Non-PRAC Gross Potential Rent</t>
  </si>
  <si>
    <t xml:space="preserve">    Less: Vacancy and Collection Loss (X%)</t>
  </si>
  <si>
    <t xml:space="preserve">    Plus: Other Non-Rental Income</t>
  </si>
  <si>
    <r>
      <t xml:space="preserve">Effective Gross Revenue </t>
    </r>
    <r>
      <rPr>
        <sz val="12"/>
        <color rgb="FF000000"/>
        <rFont val="Calibri (Body)"/>
      </rPr>
      <t>(</t>
    </r>
    <r>
      <rPr>
        <b/>
        <sz val="12"/>
        <color indexed="8"/>
        <rFont val="Calibri (Body)"/>
      </rPr>
      <t>Total)</t>
    </r>
  </si>
  <si>
    <t>Total Operating Expenses</t>
  </si>
  <si>
    <t>Annual Deposit to the Replacement Reserve</t>
  </si>
  <si>
    <t>Net Operating Income (Total)</t>
  </si>
  <si>
    <t xml:space="preserve">    Less: Debt Service</t>
  </si>
  <si>
    <t>Project Cash Flow (Total)</t>
  </si>
  <si>
    <t>Debt Service Coverage Ratio (Total)</t>
  </si>
  <si>
    <t>C. Debt Service Test (only if debt service is indicated above)</t>
  </si>
  <si>
    <t>1. Do you plan to convert the PRAC to a Section 8 contract through RAD in order to support debt service?</t>
  </si>
  <si>
    <t>Note: If converting through RAD, the estimated per unit, per month rents will be:</t>
  </si>
  <si>
    <t>Contract Rent:</t>
  </si>
  <si>
    <t>Total Rent:</t>
  </si>
  <si>
    <t>Please explain how you expect the rents above to cover the proposed debt service.</t>
  </si>
  <si>
    <t>% Attributable to PRAC units based on square footage</t>
  </si>
  <si>
    <t>% Attributable to non-PRAC units based on square footage</t>
  </si>
  <si>
    <t>2. Use Alternate Ratio of PRAC to Non-PRAC Expenses?</t>
  </si>
  <si>
    <t>Alternate PRAC %</t>
  </si>
  <si>
    <t>Alternate Non-PRAC %</t>
  </si>
  <si>
    <t>PRAC + Non-PRAC Operating Pro Forma</t>
  </si>
  <si>
    <t>PRAC</t>
  </si>
  <si>
    <t>Non-PRAC</t>
  </si>
  <si>
    <t>Rental Revenue</t>
  </si>
  <si>
    <t>Vacancy &amp; Collectiion Loss</t>
  </si>
  <si>
    <t>Other Non-Rental Income</t>
  </si>
  <si>
    <t>Effective Gross Income</t>
  </si>
  <si>
    <t>Operating Expenses</t>
  </si>
  <si>
    <t>Annual Deposits to Replacement Reserve</t>
  </si>
  <si>
    <t>Net Operating Income</t>
  </si>
  <si>
    <t>Debt Service</t>
  </si>
  <si>
    <t>Cash Flow</t>
  </si>
  <si>
    <t>Debt Service Coverage Ratio</t>
  </si>
  <si>
    <t>D. Additional Comments</t>
  </si>
  <si>
    <t>Intergenerational Dwelling Units</t>
  </si>
  <si>
    <t>A. Intergenerational Dwelling Units</t>
  </si>
  <si>
    <t>Required Documentation</t>
  </si>
  <si>
    <t>Required Forms</t>
  </si>
  <si>
    <t>Submitted?</t>
  </si>
  <si>
    <t>Explanation, if "No" or "N/A" is selected</t>
  </si>
  <si>
    <t>SF-424 (Submitted via Grants.gov webform)</t>
  </si>
  <si>
    <t>SF-LLL (Submitted via Grants.gov webform)</t>
  </si>
  <si>
    <t>HUD-2880 - Applicant/Recipient Disclosure/Update Report</t>
  </si>
  <si>
    <t>HUD-2530 - Previous Participation Certification</t>
  </si>
  <si>
    <t>HUD-92041 - Sponsor's Conflict of Interest Resolution, including attached listing of officers, titles, and start/end dates of their terms</t>
  </si>
  <si>
    <t>HUD-92042 - Sponsor’s Resolution for Commitment to the Project</t>
  </si>
  <si>
    <t>HUD-92015 - Section 202 Application for Capital Advance Summary Information</t>
  </si>
  <si>
    <t>HUD-2991 - Certification of Consistency with the Consolidated Plan</t>
  </si>
  <si>
    <t>Required Forms Complete?</t>
  </si>
  <si>
    <t>Tab A: Eligibility and Articles of Incorporation</t>
  </si>
  <si>
    <t>Organizational Documents (articles of incorporation, constitution, resolutions, etc.)</t>
  </si>
  <si>
    <t>Bylaws</t>
  </si>
  <si>
    <t>IRS Tax Exemption Letter proving 501(c)(3) status</t>
  </si>
  <si>
    <t>Evidence of structure, including graphic organizational chart indicating the relationship among parties and a list of the officers and terms</t>
  </si>
  <si>
    <t>Tab A Complete?</t>
  </si>
  <si>
    <t>Tab B: Need</t>
  </si>
  <si>
    <t>PDF of the 2020 American Communities Survey (ACS) 5-Year Census data used to calculate the Absorption Ratio</t>
  </si>
  <si>
    <t>PDF of the 2022 Income Limit data used to calculate the Absorption Ratio</t>
  </si>
  <si>
    <t>Tab B Complete?</t>
  </si>
  <si>
    <t>Tab C: Development Plan</t>
  </si>
  <si>
    <t>Project development plan (3 pages maximum) with address, building type (row/walkup/elevator/detached), project type (NC/rehab/acq.), total and PRAC units, and common/office/commercial space description</t>
  </si>
  <si>
    <t>Project development timeline identifying the projected dates for the major development stages for the project</t>
  </si>
  <si>
    <t>If proposing intergenerational units, narrative (7 pages maximum) describing how the design meets physical needs of young children, intergenerational services, prior experience with intergenerational housing, and need/lease-up plan. (Can be satisfied with completion of Intergenerational tab in toolkit).</t>
  </si>
  <si>
    <t>Tab C Complete?</t>
  </si>
  <si>
    <t>Tab D: Development Budget</t>
  </si>
  <si>
    <t>Development budget supporting documentation</t>
  </si>
  <si>
    <t>Tab D Complete?</t>
  </si>
  <si>
    <t>Tab E: Committed Funds</t>
  </si>
  <si>
    <r>
      <t xml:space="preserve">Documentation of </t>
    </r>
    <r>
      <rPr>
        <b/>
        <u/>
        <sz val="12"/>
        <color theme="1"/>
        <rFont val="Calibri"/>
        <family val="2"/>
        <scheme val="minor"/>
      </rPr>
      <t>all</t>
    </r>
    <r>
      <rPr>
        <sz val="12"/>
        <color theme="1"/>
        <rFont val="Calibri"/>
        <family val="2"/>
        <scheme val="minor"/>
      </rPr>
      <t xml:space="preserve"> funding sources marked as committed or anticipated in 3b.Leverage and Committed Funds</t>
    </r>
  </si>
  <si>
    <t>Tab E Complete?</t>
  </si>
  <si>
    <t>Tab F: Capital Needs Assessment</t>
  </si>
  <si>
    <t xml:space="preserve">If the project is not new construction or substantial (gut) rehabilitation, Capital Needs Assessment (CNA) or professional cost estimate identifying the rehabilitation needs of the property </t>
  </si>
  <si>
    <t>Tab F Complete?</t>
  </si>
  <si>
    <t>Tab G: Operating Pro Forma</t>
  </si>
  <si>
    <t>20-year Operating Pro Forma (if not completed in Toolkit)</t>
  </si>
  <si>
    <t>Documentation of PRAC year 1 rents within HUD Operating Cost Standards</t>
  </si>
  <si>
    <t>Tab G Complete?</t>
  </si>
  <si>
    <t>Tab H: Site Control</t>
  </si>
  <si>
    <t>Evidence of site control (i.e., deed or long-term leasehold, contract of sale, option to purchase or option for long-term leasehold)</t>
  </si>
  <si>
    <t>If the Seller/Lessor is a Public Body, evidence that the Public Body has clear title to the site and has entered into a legally binding agreement to lease or convey the site to the applicant after receipt and acceptance of Capital Advance funds</t>
  </si>
  <si>
    <t>Tab H Complete?</t>
  </si>
  <si>
    <t>Tab I: Site and Neighborhood Standards</t>
  </si>
  <si>
    <t>Output document from the Section 202 Elderly Minority Concentration Analysis Tool, or, if applicable, a certification that the site is or is not in an area of minority elderly concentration</t>
  </si>
  <si>
    <t>If the site is in an area of minority elderly concentration, claim of an exception to be able to build in this area and evidence supporting the exception.</t>
  </si>
  <si>
    <t xml:space="preserve"> NOTE: On the Site and Neighborhood Standards section of this toolkit, you have indicated that you are claiming an exception. Make sure to submit evidence of your exception to ensure a complete application.</t>
  </si>
  <si>
    <t>Tab I Complete?</t>
  </si>
  <si>
    <t>Tab J: Real Property Acquisition and Relocation</t>
  </si>
  <si>
    <t>Narrative (5 pages maximum) stating whether the property was vacant or occupied at any time since the earlier of publication of this NOFO and securing of site control by the applicant. If the property was occupied, state whether relocation did or would occur and certify that the appropriate required General Information Notice ("GIN") was issued. If the development proposal will require the relocation of businesses or residents from an existing site, include a relocation plan and budget in compliance with the URA. If there will be relocation costs, reflect these costs in the project uses of funds or, if paid or anticipated to be paid outside the project budget, provide documentation evidencing how relocation costs will be paid</t>
  </si>
  <si>
    <t>Tab J Complete?</t>
  </si>
  <si>
    <t>Tab K: Physical Design</t>
  </si>
  <si>
    <t>Physical design documentation (10 pages max; schematics, NRI output, and architect’s sign-off on green standard excluded from page limit)</t>
  </si>
  <si>
    <t>Schematic drawings</t>
  </si>
  <si>
    <t>Documentation of green standard or certification the applicant is building to</t>
  </si>
  <si>
    <t>National Risk Index (NRI) output</t>
  </si>
  <si>
    <t>Narrative describing documenting climate hazard risks and mitigation</t>
  </si>
  <si>
    <t>Narrative assessing renewable energy</t>
  </si>
  <si>
    <t>Narrative on innovative design elements</t>
  </si>
  <si>
    <t>Tab K Complete?</t>
  </si>
  <si>
    <t>Tab L: Supportive Services</t>
  </si>
  <si>
    <t>Written supportive services plan</t>
  </si>
  <si>
    <t>Partner letters of support</t>
  </si>
  <si>
    <t>Tab L Complete?</t>
  </si>
  <si>
    <t>Tab M: Section 3 Employment Opportunities for Low and Very-Low Income Persons</t>
  </si>
  <si>
    <t>Written description of planned activities to train and employ or train individuals under Section 3</t>
  </si>
  <si>
    <t>Tab M Complete?</t>
  </si>
  <si>
    <t>Tab N: Market</t>
  </si>
  <si>
    <t>Written description (4 pages maximum) of how the project is well suited to meet the needs of an aging population and description of location of project, with description of nearby amenities and walking/transit distance, for amenities including health care and social service facilities, grocery stores, recreational facilities, civic facilities, adult educational facilities, and other neighborhood-serving amenities.</t>
  </si>
  <si>
    <t>Site map</t>
  </si>
  <si>
    <t>Market study, if needed</t>
  </si>
  <si>
    <t>PDF of the 2020 American Communities Survey (ACS) 5-Year Census data for census tract poverty rate</t>
  </si>
  <si>
    <t>Tab N Complete?</t>
  </si>
  <si>
    <t>Tab O: Capacity and Leverage</t>
  </si>
  <si>
    <t xml:space="preserve">Capacity and leverage documentation (12 pages maximum, excluding resumes, which shall not exceed 4 pages per organization and property appraisal) </t>
  </si>
  <si>
    <t>Resumes for all parts of the development team (Sponsor, Management Agent, Consultants, and Developer)</t>
  </si>
  <si>
    <t>Written description of experience in developing and operating similar housing</t>
  </si>
  <si>
    <t xml:space="preserve">If claiming leverage from donated or seller-financed land, a third-party appraisal of the land </t>
  </si>
  <si>
    <t>Tab O Complete?</t>
  </si>
  <si>
    <t>Tab P: Evidence of Compliance with Local Land-Use and Zoning Regulations</t>
  </si>
  <si>
    <t>Evidence of compliance with local land-use and zoning regulations</t>
  </si>
  <si>
    <t>Tab P Complete?</t>
  </si>
  <si>
    <t>HEROS - only complete in HEROS; do not attach copies to the application</t>
  </si>
  <si>
    <t>Partner Worksheets</t>
  </si>
  <si>
    <t>Phase 1 ESA Report</t>
  </si>
  <si>
    <t>Phase 2 ESA (if required by the Phase 1)</t>
  </si>
  <si>
    <t>Phase 3 Clean-up Plan (if required by the Phase 2)</t>
  </si>
  <si>
    <t>HEROS Complete?</t>
  </si>
  <si>
    <t>Additional Comments for Required Documentation</t>
  </si>
  <si>
    <t>Intake Review</t>
  </si>
  <si>
    <t>Application Number:</t>
  </si>
  <si>
    <t>Application Name:</t>
  </si>
  <si>
    <t>Reviewer Name:</t>
  </si>
  <si>
    <t>QC Name:</t>
  </si>
  <si>
    <r>
      <t xml:space="preserve">HUD-92041 - Sponsor's Conflict of Interest Resolution, </t>
    </r>
    <r>
      <rPr>
        <b/>
        <sz val="12"/>
        <color theme="1"/>
        <rFont val="Calibri"/>
        <family val="2"/>
        <scheme val="minor"/>
      </rPr>
      <t>including attached listing of officers, titles, and start/end dates of their terms</t>
    </r>
  </si>
  <si>
    <t>Tab B: PDF of the 2020 American Communities Survey (ACS) 5-Year Census data used to calculate the Absorption Ratio</t>
  </si>
  <si>
    <t>Tab B: PDF of the 2022 Income Limit data used to calculate the Absorption Ratio</t>
  </si>
  <si>
    <t>Absorption ratio calculated correctly?</t>
  </si>
  <si>
    <t>Absorption ratio equal to or less than 30%?</t>
  </si>
  <si>
    <t>Are Capital Advance funds used for acquisition of facilities currently owned and operated by the Sponsor as housing for the elderly, except with rehabilitation as defined in 24 CFR 891.105?</t>
  </si>
  <si>
    <t>Are Capital Advance funds used for units in Section 202 direct loan projects previously refinanced under the provisions of Section 811 of the American Homeownership and Economic Opportunity Act of 2000, 12 U.S.C. 1701q note?</t>
  </si>
  <si>
    <t>Are Capital Advance funds used to construct/operate assisted living facilities, nursing homes, infirmaries, medical facilities, mobile homes, community centers, headquarters, or units w/o individual kitchens/bathrooms?</t>
  </si>
  <si>
    <t>Development budget</t>
  </si>
  <si>
    <t xml:space="preserve">Total sources equals total uses? </t>
  </si>
  <si>
    <t>Capital Advance request is less than the TDC?</t>
  </si>
  <si>
    <t>Are Capital Advance funds used for the financing or refinancing of Federally assisted units or properties servicing or encumbered by Federally insured debt?</t>
  </si>
  <si>
    <t>Did the owner deposit in a special escrow account the Minimum Capital Investment of 0.5% of the HUD approved Capital Advance Award, not to exceed $10,000 (or $25,000 if the owner has a National Sponsor/Co-Sponsor)?</t>
  </si>
  <si>
    <t>PRAC year 1 rents are within HUD Operating Cost Standards</t>
  </si>
  <si>
    <t>Unit counts match across all Toolkit tabs and align with other Tabs such as Development Plan and Physical Design</t>
  </si>
  <si>
    <t>Does the address on the report match the address of the actual project (N/A for projects located in Guam, the Northern Mariana Islands, American Samoa, or the U.S. Virgin Islands)?</t>
  </si>
  <si>
    <t>Did the applicant indicate that the site is in an area of minority elderly concentration?</t>
  </si>
  <si>
    <t>If the site is in an area of minority elderly concentration, did the applicant claim an exception to be able to build in this area and submit evidence supporting this exception?</t>
  </si>
  <si>
    <t>PDF of the 2019 American Communities Survey (ACS) 5-Year Census data for census tract poverty rate</t>
  </si>
  <si>
    <t xml:space="preserve">If Intergovernmental Review is required, did the applicant include a copy of the cover letter sent to the SPOC? </t>
  </si>
  <si>
    <t>Does the application appear complete?</t>
  </si>
  <si>
    <t>Intake Review Completed By:</t>
  </si>
  <si>
    <t>Date:</t>
  </si>
  <si>
    <t>Applicant Name:</t>
  </si>
  <si>
    <t>Max Score</t>
  </si>
  <si>
    <t>Applicant Self Score</t>
  </si>
  <si>
    <t>Reviewer Score</t>
  </si>
  <si>
    <t>Comments</t>
  </si>
  <si>
    <t>Rating Factor 1: Physical Design and Supportive Services</t>
  </si>
  <si>
    <t xml:space="preserve">Physical Design </t>
  </si>
  <si>
    <t>Physical Design</t>
  </si>
  <si>
    <t>Contains intergenerational units?</t>
  </si>
  <si>
    <t>Physical Design &amp; Livability Template</t>
  </si>
  <si>
    <t>Required Building Design Components Met?</t>
  </si>
  <si>
    <t>Narrative on innovative design features</t>
  </si>
  <si>
    <t>(0) Applicant does not propose additional innovative design features</t>
  </si>
  <si>
    <t>(1) Applicant proposes 1 additional innovative design feature</t>
  </si>
  <si>
    <t>(2) Applicant proposes 2-3 additional innovative design features</t>
  </si>
  <si>
    <t>(3) Applicant proposes 4-5 additional innovative design features</t>
  </si>
  <si>
    <t>(4) Applicant proposes 6+ additional innovative design features</t>
  </si>
  <si>
    <t>Supportive Services Plan</t>
  </si>
  <si>
    <t xml:space="preserve">           Activities of Daily Living (ADL)
Are activities in which people engage on a day-to-day basis. These are everyday personal care activities that are fundamental to caring for oneself and maintaining independence (Bathing, dressing, grooming, mouth care, toileting, transferring bed/chair, walking, climbing stairs, eating).</t>
  </si>
  <si>
    <t>(0) Services plan does not address resident support for ADLs</t>
  </si>
  <si>
    <t>(1) Services plan addresses resident support for ADLs</t>
  </si>
  <si>
    <t xml:space="preserve">           Instrumental Activities of Daily Living
Are activities related to independent living and are valuable for evaluating persons with early-stage disease, both to assess the level of disease and to determine the person’s ability to care for himself or herself (shopping, cooking, managing medications, using the phone and looking up phone numbers, doing housework, doing laundry, driving or using public transportation, managing finances)</t>
  </si>
  <si>
    <t>(0) Services plan does not address resident support for IADLs</t>
  </si>
  <si>
    <t>(1) Services plan addresses resident support for IADLs</t>
  </si>
  <si>
    <t>(0) Services plan does not address social isolation</t>
  </si>
  <si>
    <t>(1) Services plan addresses social isolation</t>
  </si>
  <si>
    <t>(0) Services plan does not address physical health</t>
  </si>
  <si>
    <t>(1) Services plan addresses physical health</t>
  </si>
  <si>
    <t>Reliable Funding</t>
  </si>
  <si>
    <t>(0) Applicant does not identify a reliable, sustainable source of funding</t>
  </si>
  <si>
    <t>(1) Applicant identifies a reliable, sustainable source of funding</t>
  </si>
  <si>
    <t>Years of Experience implementing a comparable plan</t>
  </si>
  <si>
    <t>(0) None</t>
  </si>
  <si>
    <t>(2) 1-3 years</t>
  </si>
  <si>
    <t xml:space="preserve">(4) 4-9 years </t>
  </si>
  <si>
    <t>(6) 10+ years</t>
  </si>
  <si>
    <t>Evidence of Efficacy (tracking/measuring resident outcomes)</t>
  </si>
  <si>
    <t>(0) Applicant can not demonstrate improved resident outcomes</t>
  </si>
  <si>
    <t>(1) Applicant can demonstrate evidence of improved resident outcomes</t>
  </si>
  <si>
    <t>Other partnerships</t>
  </si>
  <si>
    <t>(0) The applicant does not identify supportive services partnerships.</t>
  </si>
  <si>
    <t>(.5) The applicant identifies at least one supportive services partnership, but not a state or local government entity.</t>
  </si>
  <si>
    <t>(1) The applicant identifies at least one supportive services partnership, including a state or local government entity.</t>
  </si>
  <si>
    <t>Rating Factor 2: Market</t>
  </si>
  <si>
    <t>Neighborhood and Context</t>
  </si>
  <si>
    <t>Healthcare and social services</t>
  </si>
  <si>
    <t>(0) Amenity is not readily available</t>
  </si>
  <si>
    <t>(1) Amenity is available within 1/2 mile walk or 30 minutes by transit/shuttle</t>
  </si>
  <si>
    <t>(2) Amenity is available within 1/4 mile walk or 15 minutes by transit/shuttle</t>
  </si>
  <si>
    <t>Grocery store</t>
  </si>
  <si>
    <t>Parks and green space</t>
  </si>
  <si>
    <t>Recreational facilities</t>
  </si>
  <si>
    <t>Other neighborhood amenities</t>
  </si>
  <si>
    <t>Overall evaluation of amenity accessibility</t>
  </si>
  <si>
    <t>(0) Access to amenities at the site is minimal</t>
  </si>
  <si>
    <t>(1) Access to amenities at the site is moderate</t>
  </si>
  <si>
    <t>(2) Access to amenities at the side is considerable</t>
  </si>
  <si>
    <t>Market</t>
  </si>
  <si>
    <t>(0) Poverty rate of 30% or greater.</t>
  </si>
  <si>
    <t>(2) Poverty rate between 10% and 30%</t>
  </si>
  <si>
    <t>(4) Poverty rate of 10% or less</t>
  </si>
  <si>
    <t>Rating Factor 3: Capacity, Project Leverage, and Committed Funding</t>
  </si>
  <si>
    <t>Development and Management Experience</t>
  </si>
  <si>
    <t>Operating and Management Experience</t>
  </si>
  <si>
    <t>(0) 0 years owning/operating affordable senior housing</t>
  </si>
  <si>
    <t>(2) 1-5 years owning/operating affordable senior housing</t>
  </si>
  <si>
    <t>(4) 6-9 years owning/operating affordable senior housing</t>
  </si>
  <si>
    <t>(6) 10+ years owning/operating affordable senior housing</t>
  </si>
  <si>
    <t>PRAC Property Management</t>
  </si>
  <si>
    <t>(0) Property has no PRAC experience</t>
  </si>
  <si>
    <t>(0) Property has PRAC experience, but no property with iREMS score &gt;80</t>
  </si>
  <si>
    <t>(1)Property has PRAC experience AND property with iREMS score &gt;80</t>
  </si>
  <si>
    <t>Project Leverage</t>
  </si>
  <si>
    <t>Leverage Ratio</t>
  </si>
  <si>
    <t>(0) ratio &lt;0.33</t>
  </si>
  <si>
    <t>(1) ratio &gt;=.33 but less than 0.5</t>
  </si>
  <si>
    <t>(2) ratio &gt;=0.5 but less than .75</t>
  </si>
  <si>
    <t>(3) ratio &gt;= 0.75 but less than 1.0</t>
  </si>
  <si>
    <t>(5) ratio &gt;= 1.0 but less than 2.0</t>
  </si>
  <si>
    <t>(7) ratio &gt;=2.0 but less than 4.0</t>
  </si>
  <si>
    <t>(9) ratio &gt;=4.0 but less than 6.0</t>
  </si>
  <si>
    <t>(11) ratio &gt;=6.0 but less than 8.0</t>
  </si>
  <si>
    <t>(13) ratio &gt;=8.0 but less than 10.0</t>
  </si>
  <si>
    <t>(15) ratio &gt;=10.0</t>
  </si>
  <si>
    <t>Commitment of Sources</t>
  </si>
  <si>
    <t>Committed Funds %</t>
  </si>
  <si>
    <t>(CHECK LETTERS)</t>
  </si>
  <si>
    <t>(CHECK APPRAISAL)</t>
  </si>
  <si>
    <t>(0) &lt;50%</t>
  </si>
  <si>
    <t>(2) &gt;=50% but less than 60%</t>
  </si>
  <si>
    <t>(4) &gt;=60% but less than 70%</t>
  </si>
  <si>
    <t>(6) &gt;=70% but less than 80%</t>
  </si>
  <si>
    <t>(8) &gt;=80% but less than 90%</t>
  </si>
  <si>
    <t>(10) &gt;=90%</t>
  </si>
  <si>
    <t>Rating Factor 4: Land-use/Zoning</t>
  </si>
  <si>
    <t xml:space="preserve">Land Use &amp; Zoning </t>
  </si>
  <si>
    <t>(0) Not land use compliant</t>
  </si>
  <si>
    <t>(4) Partially permitted</t>
  </si>
  <si>
    <t>(10) Fully permitted</t>
  </si>
  <si>
    <t>Total Points</t>
  </si>
  <si>
    <t>Notes, unique deal structure, or flags for Production:</t>
  </si>
  <si>
    <t>Application Name</t>
  </si>
  <si>
    <t xml:space="preserve"> Housing Development Corp </t>
  </si>
  <si>
    <t>Jane Doe</t>
  </si>
  <si>
    <t>Environmental Screen Questions</t>
  </si>
  <si>
    <t>Rating</t>
  </si>
  <si>
    <t>1. Did the applicant submit required environmental review documents into HEROS? Do they identify any site issues that cannot be reasonably mitigated? Examples include Risk Based Corrective Action Plan or Complete Clean Up Plan, but lacks likely approval of such by the relevant regulatory authority; a project that would result in destruction of a valuable wetland; a project located in a Superfund area or flood channel/floodway; or a project for which a noise barrier to reduce noise to acceptable levels appears to be necessary but is not proposed in the application and/or does not appear to be achievable. </t>
  </si>
  <si>
    <t>(a) Airport Hazards</t>
  </si>
  <si>
    <t>(b) Coastal Barrier Resources Act</t>
  </si>
  <si>
    <t>(c) Endangered Species Act</t>
  </si>
  <si>
    <t>(d) Explosive and Flammable Facilities</t>
  </si>
  <si>
    <t>(e) Flood Insurance</t>
  </si>
  <si>
    <t>(f) Floodplain Management</t>
  </si>
  <si>
    <t>(g) Historic Preservation</t>
  </si>
  <si>
    <t>(h) Noise Abatement and Control (CEST for existing projects or EA for new construction)</t>
  </si>
  <si>
    <t>(i) Site Contamination</t>
  </si>
  <si>
    <t>(j) Sole Source Aquifers</t>
  </si>
  <si>
    <t>(k) Wetlands</t>
  </si>
  <si>
    <t>(l) Housing Requirements</t>
  </si>
  <si>
    <t>Phase 2 ESA Report (if required by the Phase I)</t>
  </si>
  <si>
    <t>Phase 3 Clean-up Plan (if required by the Phase II)</t>
  </si>
  <si>
    <t xml:space="preserve"> 2.Was the Phase I ESA prepared in accordance with the requirements of ASTM E1527-13 “Standard Practice for Environmental Site Assessments, Phase I Environmental Site Assessment Process?” The Phase I ESA must utilize the table of contents and report format specified in Appendix X4 of the 2020 MAP Guide. </t>
  </si>
  <si>
    <t>3. Did the Environmental Professional preparing the Phase I ESA meet all of the qualification requirements of Appendix X2 of ASTM E1527-13?</t>
  </si>
  <si>
    <t>4. Did the applicant’s Phase I ESA report incorporate a vapor encroachment screen performed in accordance with ASTM E2600-15?</t>
  </si>
  <si>
    <t>5. Radon. NOTE: If a project did not complete the radon testing, this can be followed-up on in the full environmental review.</t>
  </si>
  <si>
    <t>5a. Did the applicant submit a Radon test that follows the protocols set by the American Association of Radon Scientists and Technologists, Protocol for Conducting Radon and Radon Decay Product Measurements in Multifamily Buildings? Or, if the site is vacant or they plan to remove existing structures, did they report the Radon Zone?</t>
  </si>
  <si>
    <t>5b. Were there any readings above 4.0 picocuries per liter (4.0 pCi/L)?</t>
  </si>
  <si>
    <t>6. Does the Findings section of the Phase I list known or suspect Recognized Environmental Conditions (REC), Controlled Recognized Environmental Conditions (CREC), Historical Recognized Environmental Conditions (HREC), de minimis conditions (such as minor soil staining) and any Vapor Encroachment Conditions (VECs), likely VECs, and circumstances in which VECs cannot be ruled out? If so, could these be reasonably mitigated?</t>
  </si>
  <si>
    <t>7. Phase I Opinion Section.</t>
  </si>
  <si>
    <t>7a. Does the Opinion Section discuss each finding from the Findings Section and whether it is a REC pursuant to Section 12.6 of ASTM E1527-13?</t>
  </si>
  <si>
    <t>7b. Does the Opinion Section provide justifications for any Finding deemed not to be a REC?</t>
  </si>
  <si>
    <t>8. If the Phase II is required, has the Phase II been prepared in accordance with the requirements of ASTM E1903-19 using the table of contents and report format specified in Appendix X3.2 as amended by X3.3? NOTE: If a Remediation Plan is required and was not submitted, the application will be rejected.</t>
  </si>
  <si>
    <t>9. If there is a Remediation Plan, does the Remediation Plan include an approval letter from the local, State or Tribal, and/or Federal environmental (LSTF) Authorities or No Further Action Letter (“NFA”) from the LSTF?</t>
  </si>
  <si>
    <t>10. If there is no approval letter, is there evidence of a discussion of the feasibility of securing necessary approvals prior to HUD’s completion of the environmental review?</t>
  </si>
  <si>
    <t>11. Has the Site been determined to be located on an EPA designated Superfund National Priority List (NPL) Site? If not, is it near one?</t>
  </si>
  <si>
    <t>12. Are there any major adverse environmental conditions, contamination, or other identified issues within the Related Laws &amp; Authorities that cannot reasonably be mitigated? NOTE: If major adverse environmental conditions which cannot be reasonably mitigated, the application will be rejected. Examples include regulatory floodway/floodplains, unregistered Superfund sites, noise, explosives, controversial or difficult to resolve historical sites, etc.</t>
  </si>
  <si>
    <t>Considering the results above, should this application proceed?</t>
  </si>
  <si>
    <t>Complete - No Issues</t>
  </si>
  <si>
    <t>Committed</t>
  </si>
  <si>
    <t>9% LIHTC allocation with a pricing letter from an investor</t>
  </si>
  <si>
    <t>Detached/Semi-Detached</t>
  </si>
  <si>
    <t>Output</t>
  </si>
  <si>
    <t>Yes, but no state or local government</t>
  </si>
  <si>
    <t>Yes, within 1/4 mile walking distance or 15 minutes by public transportation or shuttle</t>
  </si>
  <si>
    <t>Complete - Issues</t>
  </si>
  <si>
    <t>Anticipated</t>
  </si>
  <si>
    <t>A preliminary 42(m) letter or other allocation documentation from the housing finance agency for 4% tax credits and an executed letter of intent with an investor for purchase of the 4% tax credits;</t>
  </si>
  <si>
    <t>Row House</t>
  </si>
  <si>
    <t>n/a</t>
  </si>
  <si>
    <r>
      <t xml:space="preserve">The report from the Elderly Minority Concentration Analysis Tool (or, where applicable, the certification by the applicant) identifying that the proposed site is located in a census tract that is not minority elderly concentrated 
</t>
    </r>
    <r>
      <rPr>
        <b/>
        <sz val="12"/>
        <color theme="1"/>
        <rFont val="Calibri"/>
        <family val="2"/>
        <scheme val="minor"/>
      </rPr>
      <t xml:space="preserve">AND </t>
    </r>
    <r>
      <rPr>
        <sz val="12"/>
        <color theme="1"/>
        <rFont val="Calibri"/>
        <family val="2"/>
        <scheme val="minor"/>
      </rPr>
      <t xml:space="preserve">where the tool identifies the site to be outside of an area of minority elderly concentration but the site is near the edge of an elderly minority-concentrated census tract or is separated from a significant portion of the occupied land in its census tract by a major geographic barrier (such as a river or interstate highway), the applicant must provide an explanation in the narrative that the immediate area of the site is distinct from the abutting immediate area within the area of minority elderly concentration. </t>
    </r>
  </si>
  <si>
    <t>Yes, including state or local government</t>
  </si>
  <si>
    <t>Yes, within 1/2 mile walking distance or 30 minutes by public transportation or shuttle</t>
  </si>
  <si>
    <t>Incomplete</t>
  </si>
  <si>
    <t>A loan commitment letter</t>
  </si>
  <si>
    <t>Walkup</t>
  </si>
  <si>
    <t>The report from the Elderly Minority Concentration Analysis Tool showing that the proposed site is in a census tract that is not minority elderly concentrated.</t>
  </si>
  <si>
    <t>Governmental resolutions, commitments, or other documentation of final award of grant or subordinate loan funds</t>
  </si>
  <si>
    <t>Insufficient data</t>
  </si>
  <si>
    <t>A certification from the applicant, based on local knowledge and any available local data, stating it has determined that the site is not in an area of minority concentration. Applicant must provide a description of its analyses and provide references for the data relied upon to support this conclusion.  </t>
  </si>
  <si>
    <t>Grant award letter</t>
  </si>
  <si>
    <r>
      <t xml:space="preserve">A report from the Elderly Minority Concentration Analysis Tool (or, where applicable, the certification by the applicant) identifying the location as an area of minority elderly concentration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sufficient, comparable opportunities exist for housing minority elderly households in the income range to be served by the proposed project, outside areas of minority concentration.  For each property claimed as comparable to Section 202, the applicant must provide the following information: Property name and address; Total number of comparable units, and number of comparable units in standard condition in the property; Household type (e.g., elderly, mixed elderly and disabled); Tenure (i.e., rental); Subsidy program; Income range served (as a percentage of area median income); and tenant payment the same as Section 202 or something else (specified).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the project is necessary to meet overriding housing needs that cannot be met in that housing market area, and the project is part of a "revitalization strategy." To establish that a proposed project is an integral part of an overall local strategy for the preservation or restoration of the immediate neighborhood, the applicant must provide evidence demonstrating the following: (i) the proposed project is located in a defined geographic area that is the subject of an official, currently operational and realistically achievable plan for the improvement or revitalization of the immediate neighborhood (which plan may include areas beyond the immediate neighborhood); and (ii) the proposed project conforms to, and the site is integral to, the goals, strategies, and objectives of the improvement or revitalization plan. 
HUD will consider any of the following relevant factors for determining whether there is an official, operational, and achievable revitalization plan or strategy: 
• The plan or strategy  has been enacted, adopted, or ratified by a municipal, county, or state legislative body (required); 
• There have been actions to implement the plan or strategy– e.g., public funding approval or expenditures, private funding or financing commitment or expenditures, construction permits, land use changes, site improvements, public infrastructure development, new construction, rehabilitation, financial assistance for job creation, and employment training or employment readiness programs (required). 
• Approaches or activities under the plan are strategy are incorporated in current public, quasi-public agency or major institutional work plans (optional); 
• The plan or strategy  includes objectives and initiatives related to the preservation or restoration of a geography larger than the proposed project site (required); 
• A jurisdiction has published solicitations or incentives for development projects in the improvement or revitalization area (optional); 
• The specific plan or strategy is incorporated in the applicable jurisdiction’s Consolidated Plan or other comprehensive community development plan (optional); 
• A jurisdiction has explicitly designated the geographic area for improvement or revitalization (e.g., Business Improvement District; Enterprise Zone designation; Promise Zone designation; Choice Neighborhoods designation) (optional); 
• An implementing agency or private investor has retained a construction firm to break ground on the improvement or revitalization (optional); and 
• An implementing agency or private investor has secured financing, such as the issuance of bonds, final approval for tax increment financing,  allocation of Low-Income Housing Tax Credit (optional).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the project is necessary to meet overriding housing needs that cannot be met in that housing market area, and the project is part of a "revitalizing area." The applicant must provide the Revitalization Report from the Analysis Tool, which includes data on indicators of revitalization, such as poverty rates, unemployment rates, and median household income, compared between the 2000 Census and 2012-2016 American Community Survey (ACS). Applicants may use this report to inform their analysis of whether their proposed project is in a revitalizing area. Applicants may also use other sources of data, including local data and local knowledge, when conducting this analysis. 
HUD will consider all relevant factors in making a determination that the site is located in a “revitalizing area” but in particular evidence that: 
(i) The neighborhood has demonstrated signs of revitalization, through indicators such as low or declining poverty rates, low or declining violent crime rates or evidence of high or increased educational opportunity, high or increasing median 
household income, high or increasing homeownership rates and/or high or increased employment (required); 
(ii) There is private or public investment in retail, commercial, or housing development that has occurred or will imminently occur in the area which is relevant to improvements in the revitalization indicators above (required); 
(iii) Evidence of new or improved retail centers, grocery stores, pharmacies, healthcare facilities, community centers, educational and recreational facilities, municipal services, and transportation serving the neighborhood (optional); 
(iv) Evidence of private and public investment or housing development that has occurred or will imminently occur in the area (optional); 
(v) Evidence of improvement of economic conditions without the disproportionate displacement of low- and moderate-income or minority residents (optional); and 
(vi) Evidence of improvements in the area that bring about or preserve a mix of incomes among area residents; a mix of residential unit bedroom sizes; and the availability of accessible housing for persons with a disability. </t>
    </r>
  </si>
  <si>
    <t>Owner equity, including the minimum required commitment specified in Section III.C of NOFO</t>
  </si>
  <si>
    <r>
      <t xml:space="preserve">A report from the Elderly Minority Concentration Analysis Tool (or, where applicable, the certification by the applicant) identifying the location as an area of minority elderly concentration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sufficient, comparable opportunities exist for housing minority elderly households in the income range to be served by the proposed project, outside areas of minority concentration.  For each property claimed as comparable to Section 202, the applicant must provide the following information: Property name and address; Total number of comparable units, and number of comparable units in standard condition in the property; Household type (e.g., elderly, mixed elderly and disabled); Tenure (i.e., rental); Subsidy program; Income range served (as a percentage of area median income); and tenant payment the same as Section 202 or something else (specified).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the project is necessary to meet overriding housing needs that cannot be met in that housing market area, and the project is part of a "revitalization strategy." To establish that a proposed project is an integral part of an overall local strategy for the preservation or restoration of the immediate neighborhood, the applicant must provide evidence demonstrating the following: (i) the proposed project is located in a defined geographic area that is the subject of an official, currently operational and realistically achievable plan for the improvement or revitalization of the immediate neighborhood (which plan may include areas beyond the immediate neighborhood); and (ii) the proposed project conforms to, and the site is integral to, the goals, strategies, and objectives of the improvement or revitalization plan. 
HUD will consider any of the following relevant factors for determining whether there is an official, operational, and achievable revitalization plan or strategy: 
• The plan or strategy  has been enacted, adopted, or ratified by a municipal, county, or state legislative body (required); 
• There have been actions to implement the plan or strategy– e.g., public funding approval or expenditures, private funding or financing commitment or expenditures, construction permits, land use changes, site improvements, public infrastructure development, new construction, rehabilitation, financial assistance for job creation, and employment training or employment readiness programs (required). 
• Approaches or activities under the plan are strategy are incorporated in current public, quasi-public agency or major institutional work plans (optional); 
• The plan or strategy  includes objectives and initiatives related to the preservation or restoration of a geography larger than the proposed project site (required); 
• A jurisdiction has published solicitations or incentives for development projects in the improvement or revitalization area (optional); 
• The specific plan or strategy is incorporated in the applicable jurisdiction’s Consolidated Plan or other comprehensive community development plan (optional); 
• A jurisdiction has explicitly designated the geographic area for improvement or revitalization (e.g., Business Improvement District; Enterprise Zone designation; Promise Zone designation; Choice Neighborhoods designation) (optional); 
• An implementing agency or private investor has retained a construction firm to break ground on the improvement or revitalization (optional); and 
• An implementing agency or private investor has secured financing, such as the issuance of bonds, final approval for tax increment financing,  allocation of Low-Income Housing Tax Credit (optional).</t>
    </r>
  </si>
  <si>
    <t>Binding commitment to donate land</t>
  </si>
  <si>
    <r>
      <t xml:space="preserve">A report from the Elderly Minority Concentration Analysis Tool (or, where applicable, the certification by the applicant) identifying the location as an area of minority elderly concentration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sufficient, comparable opportunities exist for housing minority elderly households in the income range to be served by the proposed project, outside areas of minority concentration.  For each property claimed as comparable to Section 202, the applicant must provide the following information: Property name and address; Total number of comparable units, and number of comparable units in standard condition in the property; Household type (e.g., elderly, mixed elderly and disabled); Tenure (i.e., rental); Subsidy program; Income range served (as a percentage of area median income); and tenant payment the same as Section 202 or something else (specified).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the project is necessary to meet overriding housing needs that cannot be met in that housing market area, and the project is part of a "revitalizing area." The applicant must provide the Revitalization Report from the Analysis Tool, which includes data on indicators of revitalization, such as poverty rates, unemployment rates, and median household income, compared between the 2000 Census and 2012-2016 American Community Survey (ACS). Applicants may use this report to inform their analysis of whether their proposed project is in a revitalizing area. Applicants may also use other sources of data, including local data and local knowledge, when conducting this analysis. 
HUD will consider all relevant factors in making a determination that the site is located in a “revitalizing area” but in particular evidence that: 
(i) The neighborhood has demonstrated signs of revitalization, through indicators such as low or declining poverty rates, low or declining violent crime rates or evidence of high or increased educational opportunity, high or increasing median 
household income, high or increasing homeownership rates and/or high or increased employment (required); 
(ii) There is private or public investment in retail, commercial, or housing development that has occurred or will imminently occur in the area which is relevant to improvements in the revitalization indicators above (required); 
(iii) Evidence of new or improved retail centers, grocery stores, pharmacies, healthcare facilities, community centers, educational and recreational facilities, municipal services, and transportation serving the neighborhood (optional); 
(iv) Evidence of private and public investment or housing development that has occurred or will imminently occur in the area (optional); 
(v) Evidence of improvement of economic conditions without the disproportionate displacement of low- and moderate-income or minority residents (optional); and 
(vi) Evidence of improvements in the area that bring about or preserve a mix of incomes among area residents; a mix of residential unit bedroom sizes; and the availability of accessible housing for persons with a disability. </t>
    </r>
  </si>
  <si>
    <t>Binding commitment to defer developer fee</t>
  </si>
  <si>
    <r>
      <t xml:space="preserve">A report from the Elderly Minority Concentration Analysis Tool (or, where applicable, the certification by the applicant) identifying the location as an area of minority elderly concentration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sufficient, comparable opportunities exist for housing minority elderly households in the income range to be served by the proposed project, outside areas of minority concentration.  For each property claimed as comparable to Section 202, the applicant must provide the following information: Property name and address; Total number of comparable units, and number of comparable units in standard condition in the property; Household type (e.g., elderly, mixed elderly and disabled); Tenure (i.e., rental); Subsidy program; Income range served (as a percentage of area median income); and tenant payment the same as Section 202 or something else (specified). </t>
    </r>
  </si>
  <si>
    <t>Reasonable income from operations (in the context of an occupied rehabilitation project)</t>
  </si>
  <si>
    <t xml:space="preserve">A report from the Elderly Minority Concentration Analysis Tool (or, where applicable, the certification by the applicant) identifying the location as an area of minority elderly concentration 
AND a justification for locating the project in an area of elderly minority concentration because the project is necessary to meet overriding housing needs that cannot be met in that housing market area, and the project is part of a "revitalization strategy." To establish that a proposed project is an integral part of an overall local strategy for the preservation or restoration of the immediate neighborhood, the applicant must provide evidence demonstrating the following: (i) the proposed project is located in a defined geographic area that is the subject of an official, currently operational and realistically achievable plan for the improvement or revitalization of the immediate neighborhood (which plan may include areas beyond the immediate neighborhood); and (ii) the proposed project conforms to, and the site is integral to, the goals, strategies, and objectives of the improvement or revitalization plan. 
HUD will consider any of the following relevant factors for determining whether there is an official, operational, and achievable revitalization plan or strategy: 
• The plan or strategy  has been enacted, adopted, or ratified by a municipal, county, or state legislative body (required); 
• There have been actions to implement the plan or strategy– e.g., public funding approval or expenditures, private funding or financing commitment or expenditures, construction permits, land use changes, site improvements, public infrastructure development, new construction, rehabilitation, financial assistance for job creation, and employment training or employment readiness programs (required). 
• Approaches or activities under the plan are strategy are incorporated in current public, quasi-public agency or major institutional work plans (optional); 
• The plan or strategy  includes objectives and initiatives related to the preservation or restoration of a geography larger than the proposed project site (required); 
• A jurisdiction has published solicitations or incentives for development projects in the improvement or revitalization area (optional); 
• The specific plan or strategy is incorporated in the applicable jurisdiction’s Consolidated Plan or other comprehensive community development plan (optional); 
• A jurisdiction has explicitly designated the geographic area for improvement or revitalization (e.g., Business Improvement District; Enterprise Zone designation; Promise Zone designation; Choice Neighborhoods designation) (optional); 
• An implementing agency or private investor has retained a construction firm to break ground on the improvement or revitalization (optional); and 
• An implementing agency or private investor has secured financing, such as the issuance of bonds, final approval for tax increment financing,  allocation of Low-Income Housing Tax Credit (optional). 
AND a justification for locating the project in an area of elderly minority concentration because the project is necessary to meet overriding housing needs that cannot be met in that housing market area, and the project is part of a "revitalizing area." The applicant must provide the Revitalization Report from the Analysis Tool, which includes data on indicators of revitalization, such as poverty rates, unemployment rates, and median household income, compared between the 2000 Census and 2012-2016 American Community Survey (ACS). Applicants may use this report to inform their analysis of whether their proposed project is in a revitalizing area. Applicants may also use other sources of data, including local data and local knowledge, when conducting this analysis. 
HUD will consider all relevant factors in making a determination that the site is located in a “revitalizing area” but in particular evidence that: 
(i) The neighborhood has demonstrated signs of revitalization, through indicators such as low or declining poverty rates, low or declining violent crime rates or evidence of high or increased educational opportunity, high or increasing median 
household income, high or increasing homeownership rates and/or high or increased employment (required); 
(ii) There is private or public investment in retail, commercial, or housing development that has occurred or will imminently occur in the area which is relevant to improvements in the revitalization indicators above (required); 
(iii) Evidence of new or improved retail centers, grocery stores, pharmacies, healthcare facilities, community centers, educational and recreational facilities, municipal services, and transportation serving the neighborhood (optional); 
(iv) Evidence of private and public investment or housing development that has occurred or will imminently occur in the area (optional); 
(v) Evidence of improvement of economic conditions without the disproportionate displacement of low- and moderate-income or minority residents (optional); and 
(vi) Evidence of improvements in the area that bring about or preserve a mix of incomes among area residents; a mix of residential unit bedroom sizes; and the availability of accessible housing for persons with a disability. </t>
  </si>
  <si>
    <t>A pricing letter from an investor for an anticipated 4% LIHTC approval with proof of eligibility to submit and bond approval date within project timeline</t>
  </si>
  <si>
    <r>
      <t xml:space="preserve">A report from the Elderly Minority Concentration Analysis Tool (or, where applicable, the certification by the applicant) identifying the location as an area of minority elderly concentration 
</t>
    </r>
    <r>
      <rPr>
        <b/>
        <sz val="12"/>
        <color theme="1"/>
        <rFont val="Calibri"/>
        <family val="2"/>
        <scheme val="minor"/>
      </rPr>
      <t>AND</t>
    </r>
    <r>
      <rPr>
        <sz val="12"/>
        <color theme="1"/>
        <rFont val="Calibri"/>
        <family val="2"/>
        <scheme val="minor"/>
      </rPr>
      <t xml:space="preserve"> a justification for locating the project in an area of elderly minority concentration because the project is necessary to meet overriding housing needs that cannot be met in that housing market area, and the project is part of a "revitalization strategy." To establish that a proposed project is an integral part of an overall local strategy for the preservation or restoration of the immediate neighborhood, the applicant must provide evidence demonstrating the following: (i) the proposed project is located in a defined geographic area that is the subject of an official, currently operational and realistically achievable plan for the improvement or revitalization of the immediate neighborhood (which plan may include areas beyond the immediate neighborhood); and (ii) the proposed project conforms to, and the site is integral to, the goals, strategies, and objectives of the improvement or revitalization plan. 
HUD will consider any of the following relevant factors for determining whether there is an official, operational, and achievable revitalization plan or strategy: 
• The plan or strategy  has been enacted, adopted, or ratified by a municipal, county, or state legislative body (required); 
• There have been actions to implement the plan or strategy– e.g., public funding approval or expenditures, private funding or financing commitment or expenditures, construction permits, land use changes, site improvements, public infrastructure development, new construction, rehabilitation, financial assistance for job creation, and employment training or employment readiness programs (required). 
• Approaches or activities under the plan are strategy are incorporated in current public, quasi-public agency or major institutional work plans (optional); 
• The plan or strategy  includes objectives and initiatives related to the preservation or restoration of a geography larger than the proposed project site (required); 
• A jurisdiction has published solicitations or incentives for development projects in the improvement or revitalization area (optional); 
• The specific plan or strategy is incorporated in the applicable jurisdiction’s Consolidated Plan or other comprehensive community development plan (optional); 
• A jurisdiction has explicitly designated the geographic area for improvement or revitalization (e.g., Business Improvement District; Enterprise Zone designation; Promise Zone designation; Choice Neighborhoods designation) (optional); 
• An implementing agency or private investor has retained a construction firm to break ground on the improvement or revitalization (optional); and 
• An implementing agency or private investor has secured financing, such as the issuance of bonds, final approval for tax increment financing,  allocation of Low-Income Housing Tax Credit (optional). </t>
    </r>
  </si>
  <si>
    <t>A loan offer with reasonable terms</t>
  </si>
  <si>
    <t xml:space="preserve">A report from the Elderly Minority Concentration Analysis Tool (or, where applicable, the certification by the applicant) identifying the location as an area of minority elderly concentration 
AND a justification for locating the project in an area of elderly minority concentration because the project is necessary to meet overriding housing needs that cannot be met in that housing market area, and the project is part of a "revitalizing area." The applicant must provide the Revitalization Report from the Analysis Tool, which includes data on indicators of revitalization, such as poverty rates, unemployment rates, and median household income, compared between the 2000 Census and 2012-2016 American Community Survey (ACS). Applicants may use this report to inform their analysis of whether their proposed project is in a revitalizing area. Applicants may also use other sources of data, including local data and local knowledge, when conducting this analysis. 
HUD will consider all relevant factors in making a determination that the site is located in a “revitalizing area” but in particular evidence that: 
(i) The neighborhood has demonstrated signs of revitalization, through indicators such as low or declining poverty rates, low or declining violent crime rates or evidence of high or increased educational opportunity, high or increasing median 
household income, high or increasing homeownership rates and/or high or increased employment (required); 
(ii) There is private or public investment in retail, commercial, or housing development that has occurred or will imminently occur in the area which is relevant to improvements in the revitalization indicators above (required); 
(iii) Evidence of new or improved retail centers, grocery stores, pharmacies, healthcare facilities, community centers, educational and recreational facilities, municipal services, and transportation serving the neighborhood (optional); 
(iv) Evidence of private and public investment or housing development that has occurred or will imminently occur in the area (optional); 
(v) Evidence of improvement of economic conditions without the disproportionate displacement of low- and moderate-income or minority residents (optional); and 
(vi) Evidence of improvements in the area that bring about or preserve a mix of incomes among area residents; a mix of residential unit bedroom sizes; and the availability of accessible housing for persons with a disability. </t>
  </si>
  <si>
    <t>Warning - if the tool shows your project is in an area of elderly minority concentration, you must provide evidence of an exception.</t>
  </si>
  <si>
    <t xml:space="preserve">Metropolitan Statistical Area </t>
  </si>
  <si>
    <t>FY 22 Operating Cost Standards, net of utility expenses (per unit per year), + $15 PUPM svcs</t>
  </si>
  <si>
    <t>FY 21 Values</t>
  </si>
  <si>
    <t>FY 20 Values</t>
  </si>
  <si>
    <t>First Choice</t>
  </si>
  <si>
    <t>Akron, OH PMSA</t>
  </si>
  <si>
    <t>Akron, OH PMSA 7037</t>
  </si>
  <si>
    <t>State Cost Standard</t>
  </si>
  <si>
    <t>Albany-Schenectady-Troy, NY MSA</t>
  </si>
  <si>
    <t>Albany-Schenectady-Troy, NY MSA 6695</t>
  </si>
  <si>
    <t>Albuquerque, NM MSA</t>
  </si>
  <si>
    <t>Albuquerque, NM MSA 6463</t>
  </si>
  <si>
    <t>Alexandria, LA MSA</t>
  </si>
  <si>
    <t>Alexandria, LA MSA 7264</t>
  </si>
  <si>
    <t>Allentown-Bethlehem-Easton, PA MSA</t>
  </si>
  <si>
    <t>Allentown-Bethlehem-Easton, PA MSA 7242</t>
  </si>
  <si>
    <t>Altoona, PA MSA</t>
  </si>
  <si>
    <t>Altoona, PA MSA 7322</t>
  </si>
  <si>
    <t>Anchorage, AK MSA</t>
  </si>
  <si>
    <t>Anchorage, AK MSA 8490</t>
  </si>
  <si>
    <t>Appleton-Oshkosh-Neenah, WI MSA</t>
  </si>
  <si>
    <t>Appleton-Oshkosh-Neenah, WI MSA 6344</t>
  </si>
  <si>
    <t>Asheville, NC MSA</t>
  </si>
  <si>
    <t>Asheville, NC MSA 6486</t>
  </si>
  <si>
    <t>Atlanta, GA MSA</t>
  </si>
  <si>
    <t>Atlanta, GA MSA 6446</t>
  </si>
  <si>
    <t>Atlantic-Cape May, NJ PMSA</t>
  </si>
  <si>
    <t>Atlantic-Cape May, NJ PMSA 8157</t>
  </si>
  <si>
    <t>Augusta-Aiken, GA-SC MSA</t>
  </si>
  <si>
    <t>Augusta-Aiken, GA-SC MSA 6617</t>
  </si>
  <si>
    <t>Austin-San Marcos, TX MSA</t>
  </si>
  <si>
    <t>Austin-San Marcos, TX MSA 7366</t>
  </si>
  <si>
    <t>Bakersfield, CA MSA</t>
  </si>
  <si>
    <t>Bakersfield, CA MSA 7626</t>
  </si>
  <si>
    <t>Baltimore, MD PMSA</t>
  </si>
  <si>
    <t>Baltimore, MD PMSA 7828</t>
  </si>
  <si>
    <t>Bangor, ME MSA</t>
  </si>
  <si>
    <t>Bangor, ME MSA 6798</t>
  </si>
  <si>
    <t>Barnstable-Yarmouth, MA MSA</t>
  </si>
  <si>
    <t>Barnstable-Yarmouth, MA MSA 8779</t>
  </si>
  <si>
    <t>Baton Rouge, LA MSA</t>
  </si>
  <si>
    <t>Baton Rouge, LA MSA 6793</t>
  </si>
  <si>
    <t>Beaumont-Port Arthur, TX MSA</t>
  </si>
  <si>
    <t>Beaumont-Port Arthur, TX MSA 6433</t>
  </si>
  <si>
    <t>Bergen-Passaic, NJ PMSA</t>
  </si>
  <si>
    <t>Bergen-Passaic, NJ PMSA 9039</t>
  </si>
  <si>
    <t>Biloxi-Gulfport-Pascagoula, MS MSA</t>
  </si>
  <si>
    <t>Biloxi-Gulfport-Pascagoula, MS MSA 7051</t>
  </si>
  <si>
    <t>Birmingham, AL MSA 6352</t>
  </si>
  <si>
    <t>Boise City, ID MSA</t>
  </si>
  <si>
    <t>Boise City, ID MSA 6269</t>
  </si>
  <si>
    <t>Boston, MA-NH PMSA</t>
  </si>
  <si>
    <t>Boston, MA-NH PMSA 9401</t>
  </si>
  <si>
    <t>Bridgeport, CT PMSA</t>
  </si>
  <si>
    <t>Bridgeport, CT PMSA 9108</t>
  </si>
  <si>
    <t>Buffalo-Niagara Falls, NY MSA</t>
  </si>
  <si>
    <t>Buffalo-Niagara Falls, NY MSA 6815</t>
  </si>
  <si>
    <t>Burlington, VT MSA</t>
  </si>
  <si>
    <t>Burlington, VT MSA 9116</t>
  </si>
  <si>
    <t>Canton-Massillon, OH MSA</t>
  </si>
  <si>
    <t>Canton-Massillon, OH MSA 6460</t>
  </si>
  <si>
    <t>Cedar Rapids, IA MSA</t>
  </si>
  <si>
    <t>Cedar Rapids, IA MSA 5920</t>
  </si>
  <si>
    <t>Charleston-North Charleston, SC MSA</t>
  </si>
  <si>
    <t>Charleston-North Charleston, SC MSA 7238</t>
  </si>
  <si>
    <t>Charleston, WV MSA</t>
  </si>
  <si>
    <t>Charleston, WV MSA 6199</t>
  </si>
  <si>
    <t>Charlotte-Gastonia-Rock Hill, NC-SC MSA</t>
  </si>
  <si>
    <t>Charlotte-Gastonia-Rock Hill, NC-SC MSA 5611</t>
  </si>
  <si>
    <t>Chattanooga, TN-GA MSA</t>
  </si>
  <si>
    <t>Chattanooga, TN-GA MSA 5583</t>
  </si>
  <si>
    <t>Chicago, IL PMSA</t>
  </si>
  <si>
    <t>Chicago, IL PMSA 9758</t>
  </si>
  <si>
    <t>Cincinnati, OH-KY-IN PMSA</t>
  </si>
  <si>
    <t>Cincinnati, OH-KY-IN PMSA 6667</t>
  </si>
  <si>
    <t>Cleveland-Lorain-Elyria, OH PMSA</t>
  </si>
  <si>
    <t>Cleveland-Lorain-Elyria, OH PMSA 7688</t>
  </si>
  <si>
    <t>Columbia, SC MSA</t>
  </si>
  <si>
    <t>Columbia, SC MSA 6222</t>
  </si>
  <si>
    <t>Columbus, OH MSA</t>
  </si>
  <si>
    <t>Columbus, OH MSA 7016</t>
  </si>
  <si>
    <t>Dallas, TX PMSA</t>
  </si>
  <si>
    <t>Dallas, TX PMSA 6797</t>
  </si>
  <si>
    <t>Davenport-Moline-Rock Island, IA-IL MSA</t>
  </si>
  <si>
    <t>Davenport-Moline-Rock Island, IA-IL MSA 5756</t>
  </si>
  <si>
    <t>Dayton-Springfield, OH MSA</t>
  </si>
  <si>
    <t>Dayton-Springfield, OH MSA 6567</t>
  </si>
  <si>
    <t>Daytona Beach, FL MSA</t>
  </si>
  <si>
    <t>Daytona Beach, FL MSA 6800</t>
  </si>
  <si>
    <t>Decatur, IL MSA</t>
  </si>
  <si>
    <t>Decatur, IL MSA 7408</t>
  </si>
  <si>
    <t>Denver, CO PMSA</t>
  </si>
  <si>
    <t>Denver, CO PMSA 7471</t>
  </si>
  <si>
    <t>Des Moines, IA MSA</t>
  </si>
  <si>
    <t>Des Moines, IA MSA 6124</t>
  </si>
  <si>
    <t>Detroit, MI PMSA</t>
  </si>
  <si>
    <t>Detroit, MI PMSA 6925</t>
  </si>
  <si>
    <t>Dothan, AL MSA</t>
  </si>
  <si>
    <t>Dothan, AL MSA 5994</t>
  </si>
  <si>
    <t>Duluth-Superior, MN-WI MSA</t>
  </si>
  <si>
    <t>Duluth-Superior, MN-WI MSA 6507</t>
  </si>
  <si>
    <t>Dutchess County, NY PMSA</t>
  </si>
  <si>
    <t>Dutchess County, NY PMSA 7507</t>
  </si>
  <si>
    <t>El Paso, TX MSA</t>
  </si>
  <si>
    <t>El Paso, TX MSA 6010</t>
  </si>
  <si>
    <t>Erie, PA MSA</t>
  </si>
  <si>
    <t>Erie, PA MSA 6925</t>
  </si>
  <si>
    <t>Eugene-Springfield, OR MSA</t>
  </si>
  <si>
    <t>Eugene-Springfield, OR MSA 5753</t>
  </si>
  <si>
    <t>Evansville-Henderson, IN-KY MSA</t>
  </si>
  <si>
    <t>Evansville-Henderson, IN-KY MSA 6506</t>
  </si>
  <si>
    <t>Fayetteville, NC MSA</t>
  </si>
  <si>
    <t>Fayetteville, NC MSA 5233</t>
  </si>
  <si>
    <t>Fayetteville-Springdale-Rogers, AR MSA</t>
  </si>
  <si>
    <t>Fayetteville-Springdale-Rogers, AR MSA 5316</t>
  </si>
  <si>
    <t>Flint, MI PMSA</t>
  </si>
  <si>
    <t>Flint, MI PMSA 5859</t>
  </si>
  <si>
    <t>Fort Lauderdale, FL PMSA</t>
  </si>
  <si>
    <t>Fort Lauderdale, FL PMSA 7461</t>
  </si>
  <si>
    <t>Fort Myers-Cape Coral, FL MSA</t>
  </si>
  <si>
    <t>Fort Myers-Cape Coral, FL MSA 6699</t>
  </si>
  <si>
    <t>Fort Wayne, IN MSA</t>
  </si>
  <si>
    <t>Fort Wayne, IN MSA 5996</t>
  </si>
  <si>
    <t>Fort Worth-Arlington, TX PMSA</t>
  </si>
  <si>
    <t>Fort Worth-Arlington, TX PMSA 6631</t>
  </si>
  <si>
    <t>Fresno, CA MSA</t>
  </si>
  <si>
    <t>Fresno, CA MSA 7161</t>
  </si>
  <si>
    <t>Gainesville, FL MSA</t>
  </si>
  <si>
    <t>Gainesville, FL MSA 6613</t>
  </si>
  <si>
    <t>Gary, IN PMSA</t>
  </si>
  <si>
    <t>Gary, IN PMSA 6229</t>
  </si>
  <si>
    <t>Grand Forks, ND-MN MSA</t>
  </si>
  <si>
    <t>Grand Forks, ND-MN MSA 5773</t>
  </si>
  <si>
    <t>Grand Rapids-Muskegon-Holland, MI MSA</t>
  </si>
  <si>
    <t>Grand Rapids-Muskegon-Holland, MI MSA 6581</t>
  </si>
  <si>
    <t>Greeley, CO PMSA</t>
  </si>
  <si>
    <t>Greeley, CO PMSA 6318</t>
  </si>
  <si>
    <t>Greensboro--Winston-Salem--High Point, NC MSA</t>
  </si>
  <si>
    <t>Greensboro--Winston-Salem--High Point, NC MSA 5452</t>
  </si>
  <si>
    <t>Greenville-Spartanburg-Anderson, SC MSA</t>
  </si>
  <si>
    <t>Greenville-Spartanburg-Anderson, SC MSA 6002</t>
  </si>
  <si>
    <t>Hamilton-Middletown, OH PMSA</t>
  </si>
  <si>
    <t>Hamilton-Middletown, OH PMSA 6485</t>
  </si>
  <si>
    <t>Harrisburg-Lebanon-Carlisle, PA MSA</t>
  </si>
  <si>
    <t>Harrisburg-Lebanon-Carlisle, PA MSA 6805</t>
  </si>
  <si>
    <t>Hartford, CT MSA</t>
  </si>
  <si>
    <t>Hartford, CT MSA 8873</t>
  </si>
  <si>
    <t>Hickory-Morganton-Lenoir, NC MSA</t>
  </si>
  <si>
    <t>Hickory-Morganton-Lenoir, NC MSA 5591</t>
  </si>
  <si>
    <t>Honolulu, HI MSA</t>
  </si>
  <si>
    <t>Honolulu, HI MSA 7130</t>
  </si>
  <si>
    <t>Houston, TX PMSA</t>
  </si>
  <si>
    <t>Houston, TX PMSA 6666</t>
  </si>
  <si>
    <t>Huntington-Ashland, WV-KY-OH MSA</t>
  </si>
  <si>
    <t>Huntington-Ashland, WV-KY-OH MSA 5737</t>
  </si>
  <si>
    <t>Huntsville, AL MSA</t>
  </si>
  <si>
    <t>Huntsville, AL MSA 6360</t>
  </si>
  <si>
    <t>Indianapolis, IN MSA</t>
  </si>
  <si>
    <t>Indianapolis, IN MSA 6313</t>
  </si>
  <si>
    <t>Jackson, MS MSA</t>
  </si>
  <si>
    <t>Jackson, MS MSA 6447</t>
  </si>
  <si>
    <t>Jacksonville, FL MSA</t>
  </si>
  <si>
    <t>Jacksonville, FL MSA 7817</t>
  </si>
  <si>
    <t>Jamestown, NY MSA</t>
  </si>
  <si>
    <t>Jamestown, NY MSA 5981</t>
  </si>
  <si>
    <t>Jersey City, NJ PMSA</t>
  </si>
  <si>
    <t>Jersey City, NJ PMSA 9424</t>
  </si>
  <si>
    <t>Johnson City-Kingsport-Bristol, TN-VA MSA</t>
  </si>
  <si>
    <t>Johnson City-Kingsport-Bristol, TN-VA MSA 4976</t>
  </si>
  <si>
    <t>Johnstown, PA MSA</t>
  </si>
  <si>
    <t>Johnstown, PA MSA 6866</t>
  </si>
  <si>
    <t>Jonesboro, AR MSA</t>
  </si>
  <si>
    <t>Jonesboro, AR MSA 5828</t>
  </si>
  <si>
    <t>Joplin, MO MSA</t>
  </si>
  <si>
    <t>Joplin, MO MSA 5782</t>
  </si>
  <si>
    <t>Kalamazoo-Battle Creek, MI MSA</t>
  </si>
  <si>
    <t>Kalamazoo-Battle Creek, MI MSA 6493</t>
  </si>
  <si>
    <t>Kansas City, MO-KS MSA</t>
  </si>
  <si>
    <t>Kansas City, MO-KS MSA 6093</t>
  </si>
  <si>
    <t>Knoxville, TN MSA</t>
  </si>
  <si>
    <t>Knoxville, TN MSA 5461</t>
  </si>
  <si>
    <t>Lafayette, LA MSA</t>
  </si>
  <si>
    <t>Lafayette, LA MSA 6503</t>
  </si>
  <si>
    <t>Lake Charles, LA MSA</t>
  </si>
  <si>
    <t>Lake Charles, LA MSA 7017</t>
  </si>
  <si>
    <t>Lancaster, PA MSA</t>
  </si>
  <si>
    <t>Lancaster, PA MSA 5965</t>
  </si>
  <si>
    <t>Lansing-East Lansing, MI MSA</t>
  </si>
  <si>
    <t>Lansing-East Lansing, MI MSA 5469</t>
  </si>
  <si>
    <t>Las Vegas, NV-AZ MSA</t>
  </si>
  <si>
    <t>Las Vegas, NV-AZ MSA 6586</t>
  </si>
  <si>
    <t>Lawrence, MA-NH PMSA</t>
  </si>
  <si>
    <t>Lawrence, MA-NH PMSA 8193</t>
  </si>
  <si>
    <t>Lewiston-Auburn, ME MSA</t>
  </si>
  <si>
    <t>Lewiston-Auburn, ME MSA 6635</t>
  </si>
  <si>
    <t>Lexington, KY MSA</t>
  </si>
  <si>
    <t>Lexington, KY MSA 6300</t>
  </si>
  <si>
    <t>Lima, OH MSA</t>
  </si>
  <si>
    <t>Lima, OH MSA 6349</t>
  </si>
  <si>
    <t>Little Rock-North Little Rock, AR MSA</t>
  </si>
  <si>
    <t>Little Rock-North Little Rock, AR MSA 6060</t>
  </si>
  <si>
    <t>Los Angeles-Long Beach, CA PMSA</t>
  </si>
  <si>
    <t>Los Angeles-Long Beach, CA PMSA 7517</t>
  </si>
  <si>
    <t>Louisville, KY-IN MSA</t>
  </si>
  <si>
    <t>Louisville, KY-IN MSA 6504</t>
  </si>
  <si>
    <t>Lowell, MA-NH PMSA</t>
  </si>
  <si>
    <t>Lowell, MA-NH PMSA 9069</t>
  </si>
  <si>
    <t>Lynchburg, VA MSA</t>
  </si>
  <si>
    <t>Lynchburg, VA MSA 5410</t>
  </si>
  <si>
    <t>Macon, GA MSA</t>
  </si>
  <si>
    <t>Macon, GA MSA 6336</t>
  </si>
  <si>
    <t>Madison, WI MSA</t>
  </si>
  <si>
    <t>Madison, WI MSA 6657</t>
  </si>
  <si>
    <t>Manchester, NH PMSA</t>
  </si>
  <si>
    <t>Manchester, NH PMSA 8392</t>
  </si>
  <si>
    <t>Mansfield, OH MSA</t>
  </si>
  <si>
    <t>Mansfield, OH MSA 6224</t>
  </si>
  <si>
    <t>Medford-Ashland, OR MSA</t>
  </si>
  <si>
    <t>Medford-Ashland, OR MSA 6087</t>
  </si>
  <si>
    <t>Melbourne-Titusville-Palm Bay, FL MSA</t>
  </si>
  <si>
    <t>Melbourne-Titusville-Palm Bay, FL MSA 7905</t>
  </si>
  <si>
    <t>Memphis, TN-AR-MS MSA</t>
  </si>
  <si>
    <t>Memphis, TN-AR-MS MSA 6308</t>
  </si>
  <si>
    <t>Miami, FL PMSA</t>
  </si>
  <si>
    <t>Miami, FL PMSA 6978</t>
  </si>
  <si>
    <t>Middlesex-Somerset-Hunterdon, NJ PMSA</t>
  </si>
  <si>
    <t>Middlesex-Somerset-Hunterdon, NJ PMSA 8703</t>
  </si>
  <si>
    <t>Milwaukee-Waukesha, WI PMSA</t>
  </si>
  <si>
    <t>Milwaukee-Waukesha, WI PMSA 6497</t>
  </si>
  <si>
    <t>Minneapolis-St. Paul, MN-WI MSA</t>
  </si>
  <si>
    <t>Minneapolis-St. Paul, MN-WI MSA 6907</t>
  </si>
  <si>
    <t>Mobile, AL MSA</t>
  </si>
  <si>
    <t>Mobile, AL MSA 6196</t>
  </si>
  <si>
    <t>Monmouth-Ocean, NJ PMSA</t>
  </si>
  <si>
    <t>Monmouth-Ocean, NJ PMSA 8221</t>
  </si>
  <si>
    <t>Monroe, LA MSA</t>
  </si>
  <si>
    <t>Monroe, LA MSA 5764</t>
  </si>
  <si>
    <t>Montgomery, AL MSA</t>
  </si>
  <si>
    <t>Montgomery, AL MSA 6494</t>
  </si>
  <si>
    <t>Nashville, TN MSA</t>
  </si>
  <si>
    <t>Nashville, TN MSA 6278</t>
  </si>
  <si>
    <t>Nassau-Suffolk, NY PMSA</t>
  </si>
  <si>
    <t>Nassau-Suffolk, NY PMSA 7666</t>
  </si>
  <si>
    <t>New Bedford, MA PMSA</t>
  </si>
  <si>
    <t>New Bedford, MA PMSA 7712</t>
  </si>
  <si>
    <t>New Haven-Meriden, CT PMSA</t>
  </si>
  <si>
    <t>New Haven-Meriden, CT PMSA 9795</t>
  </si>
  <si>
    <t>New London-Norwich, CT-RI MSA</t>
  </si>
  <si>
    <t>New London-Norwich, CT-RI MSA 8039</t>
  </si>
  <si>
    <t>New Orleans, LA MSA</t>
  </si>
  <si>
    <t>New Orleans, LA MSA 6790</t>
  </si>
  <si>
    <t>New York, NY PMSA</t>
  </si>
  <si>
    <t>New York, NY PMSA 10016</t>
  </si>
  <si>
    <t>Newark, NJ PMSA</t>
  </si>
  <si>
    <t>Newark, NJ PMSA 8472</t>
  </si>
  <si>
    <t>Newburgh, NY-PA PMSA</t>
  </si>
  <si>
    <t>Newburgh, NY-PA PMSA 7863</t>
  </si>
  <si>
    <t>Norfolk-Virginia Beach-Newport News, VA-NC MSA</t>
  </si>
  <si>
    <t>Norfolk-Virginia Beach-Newport News, VA-NC MSA 6304</t>
  </si>
  <si>
    <t>Oakland, CA PMSA</t>
  </si>
  <si>
    <t>Oakland, CA PMSA 9008</t>
  </si>
  <si>
    <t>Oklahoma City, OK MSA</t>
  </si>
  <si>
    <t>Oklahoma City, OK MSA 6032</t>
  </si>
  <si>
    <t>Omaha, NE-IA MSA</t>
  </si>
  <si>
    <t>Omaha, NE-IA MSA 6737</t>
  </si>
  <si>
    <t>Orange County, CA PMSA</t>
  </si>
  <si>
    <t>Orange County, CA PMSA 7485</t>
  </si>
  <si>
    <t>Orlando, FL MSA</t>
  </si>
  <si>
    <t>Orlando, FL MSA 7217</t>
  </si>
  <si>
    <t>Parkersburg-Marietta, WV-OH MSA</t>
  </si>
  <si>
    <t>Parkersburg-Marietta, WV-OH MSA 6269</t>
  </si>
  <si>
    <t>Pensacola, FL MSA</t>
  </si>
  <si>
    <t>Pensacola, FL MSA 5962</t>
  </si>
  <si>
    <t>Peoria-Pekin, IL MSA</t>
  </si>
  <si>
    <t>Peoria-Pekin, IL MSA 7441</t>
  </si>
  <si>
    <t>Philadelphia, PA-NJ PMSA</t>
  </si>
  <si>
    <t>Philadelphia, PA-NJ PMSA 7686</t>
  </si>
  <si>
    <t>Phoenix-Mesa, AZ MSA</t>
  </si>
  <si>
    <t>Phoenix-Mesa, AZ MSA 6668</t>
  </si>
  <si>
    <t>Pittsburgh, PA MSA</t>
  </si>
  <si>
    <t>Pittsburgh, PA MSA 7181</t>
  </si>
  <si>
    <t>Pittsfield, MA MSA</t>
  </si>
  <si>
    <t>Pittsfield, MA MSA 8118</t>
  </si>
  <si>
    <t>Ponce, PR MSA</t>
  </si>
  <si>
    <t>Ponce, PR MSA 7144</t>
  </si>
  <si>
    <t>Portland, ME MSA</t>
  </si>
  <si>
    <t>Portland, ME MSA 7476</t>
  </si>
  <si>
    <t>Portland-Vancouver, OR-WA PMSA</t>
  </si>
  <si>
    <t>Portland-Vancouver, OR-WA PMSA 6605</t>
  </si>
  <si>
    <t>Providence-Fall River-Warwick, RI-MA MSA</t>
  </si>
  <si>
    <t>Providence-Fall River-Warwick, RI-MA MSA 8648</t>
  </si>
  <si>
    <t>Racine, WI PMSA</t>
  </si>
  <si>
    <t>Racine, WI PMSA 6776</t>
  </si>
  <si>
    <t>Raleigh-Durham-Chapel Hill, NC MSA</t>
  </si>
  <si>
    <t>Raleigh-Durham-Chapel Hill, NC MSA 5545</t>
  </si>
  <si>
    <t>Redding, CA MSA</t>
  </si>
  <si>
    <t>Redding, CA MSA 7024</t>
  </si>
  <si>
    <t>Richmond-Petersburg, VA MSA</t>
  </si>
  <si>
    <t>Richmond-Petersburg, VA MSA 6271</t>
  </si>
  <si>
    <t>Riverside-San Bernardino, CA PMSA</t>
  </si>
  <si>
    <t>Riverside-San Bernardino, CA PMSA 7446</t>
  </si>
  <si>
    <t>Roanoke, VA MSA</t>
  </si>
  <si>
    <t>Roanoke, VA MSA 6421</t>
  </si>
  <si>
    <t>Rochester, MN MSA</t>
  </si>
  <si>
    <t>Rochester, MN MSA 7109</t>
  </si>
  <si>
    <t>Rochester, NY MSA</t>
  </si>
  <si>
    <t>Rochester, NY MSA 6882</t>
  </si>
  <si>
    <t>Rockford, IL MSA</t>
  </si>
  <si>
    <t>Rockford, IL MSA 8055</t>
  </si>
  <si>
    <t>Rocky Mount, NC MSA</t>
  </si>
  <si>
    <t>Rocky Mount, NC MSA 5411</t>
  </si>
  <si>
    <t>Sacramento, CA PMSA</t>
  </si>
  <si>
    <t>Sacramento, CA PMSA 7263</t>
  </si>
  <si>
    <t>Saginaw-Bay City-Midland, MI MSA</t>
  </si>
  <si>
    <t>Saginaw-Bay City-Midland, MI MSA 6525</t>
  </si>
  <si>
    <t>St. Cloud, MN MSA</t>
  </si>
  <si>
    <t>St. Cloud, MN MSA 6156</t>
  </si>
  <si>
    <t>St. Joseph, MO MSA</t>
  </si>
  <si>
    <t>St. Joseph, MO MSA 5145</t>
  </si>
  <si>
    <t>St. Louis, MO-IL MSA</t>
  </si>
  <si>
    <t>St. Louis, MO-IL MSA 6662</t>
  </si>
  <si>
    <t>Salem, OR PMSA</t>
  </si>
  <si>
    <t>Salem, OR PMSA 6063</t>
  </si>
  <si>
    <t>Salt Lake City-Ogden, UT MSA</t>
  </si>
  <si>
    <t>Salt Lake City-Ogden, UT MSA 6798</t>
  </si>
  <si>
    <t>San Antonio, TX MSA</t>
  </si>
  <si>
    <t>San Antonio, TX MSA 6382</t>
  </si>
  <si>
    <t>San Diego, CA MSA</t>
  </si>
  <si>
    <t>San Diego, CA MSA 7872</t>
  </si>
  <si>
    <t>San Francisco, CA PMSA</t>
  </si>
  <si>
    <t>San Francisco, CA PMSA 9682</t>
  </si>
  <si>
    <t>San Jose, CA PMSA</t>
  </si>
  <si>
    <t>San Jose, CA PMSA 9200</t>
  </si>
  <si>
    <t>San Juan-Bayamon, PR PMSA</t>
  </si>
  <si>
    <t>San Juan-Bayamon, PR PMSA 6631</t>
  </si>
  <si>
    <t>Santa Cruz-Watsonville, CA PMSA</t>
  </si>
  <si>
    <t>Santa Cruz-Watsonville, CA PMSA 9534</t>
  </si>
  <si>
    <t>Santa Rosa, CA PMSA</t>
  </si>
  <si>
    <t>Santa Rosa, CA PMSA 8547</t>
  </si>
  <si>
    <t>Sarasota-Bradenton, FL MSA</t>
  </si>
  <si>
    <t>Sarasota-Bradenton, FL MSA 7351</t>
  </si>
  <si>
    <t>Savannah, GA MSA</t>
  </si>
  <si>
    <t>Savannah, GA MSA 8971</t>
  </si>
  <si>
    <t>Scranton--Wilkes-Barre--Hazleton, PA MSA</t>
  </si>
  <si>
    <t>Scranton--Wilkes-Barre--Hazleton, PA MSA 6497</t>
  </si>
  <si>
    <t>Seattle-Bellevue-Everett, WA PMSA</t>
  </si>
  <si>
    <t>Seattle-Bellevue-Everett, WA PMSA 6668</t>
  </si>
  <si>
    <t>Sharon, PA MSA</t>
  </si>
  <si>
    <t>Sharon, PA MSA 6449</t>
  </si>
  <si>
    <t>Shreveport-Bossier City, LA MSA</t>
  </si>
  <si>
    <t>Shreveport-Bossier City, LA MSA 6277</t>
  </si>
  <si>
    <t>Sioux City, IA-NE MSA</t>
  </si>
  <si>
    <t>Sioux City, IA-NE MSA 5103</t>
  </si>
  <si>
    <t>Sioux Falls, SD MSA</t>
  </si>
  <si>
    <t>Sioux Falls, SD MSA 5830</t>
  </si>
  <si>
    <t>South Bend, IN MSA</t>
  </si>
  <si>
    <t>South Bend, IN MSA 6659</t>
  </si>
  <si>
    <t>Spokane, WA MSA</t>
  </si>
  <si>
    <t>Spokane, WA MSA 6011</t>
  </si>
  <si>
    <t>Springfield, MA MSA</t>
  </si>
  <si>
    <t>Springfield, MA MSA 8684</t>
  </si>
  <si>
    <t>Stamford-Norwalk, CT PMSA</t>
  </si>
  <si>
    <t>Stamford-Norwalk, CT PMSA 9925</t>
  </si>
  <si>
    <t>Steubenville-Weirton, OH-WV MSA</t>
  </si>
  <si>
    <t>Steubenville-Weirton, OH-WV MSA 5579</t>
  </si>
  <si>
    <t>Stockton-Lodi, CA MSA</t>
  </si>
  <si>
    <t>Stockton-Lodi, CA MSA 6476</t>
  </si>
  <si>
    <t>Sumter, SC MSA</t>
  </si>
  <si>
    <t>Sumter, SC MSA 6383</t>
  </si>
  <si>
    <t>Syracuse, NY MSA</t>
  </si>
  <si>
    <t>Syracuse, NY MSA 7352</t>
  </si>
  <si>
    <t>Tacoma, WA PMSA</t>
  </si>
  <si>
    <t>Tacoma, WA PMSA 6231</t>
  </si>
  <si>
    <t>Tampa-St. Petersburg-Clearwater, FL MSA</t>
  </si>
  <si>
    <t>Tampa-St. Petersburg-Clearwater, FL MSA 6656</t>
  </si>
  <si>
    <t>Toledo, OH MSA</t>
  </si>
  <si>
    <t>Toledo, OH MSA 6831</t>
  </si>
  <si>
    <t>Topeka, KS MSA</t>
  </si>
  <si>
    <t>Topeka, KS MSA 5687</t>
  </si>
  <si>
    <t>Trenton, NJ PMSA</t>
  </si>
  <si>
    <t>Trenton, NJ PMSA 9397</t>
  </si>
  <si>
    <t>Tucson, AZ MSA</t>
  </si>
  <si>
    <t>Tucson, AZ MSA 6376</t>
  </si>
  <si>
    <t>Tulsa, OK MSA</t>
  </si>
  <si>
    <t>Tulsa, OK MSA 5519</t>
  </si>
  <si>
    <t>Utica-Rome, NY MSA</t>
  </si>
  <si>
    <t>Utica-Rome, NY MSA 6621</t>
  </si>
  <si>
    <t>Washington, DC-MD-VA-WV PMSA</t>
  </si>
  <si>
    <t>Washington, DC-MD-VA-WV PMSA 7915</t>
  </si>
  <si>
    <t>Waterbury, CT PMSA</t>
  </si>
  <si>
    <t>Waterbury, CT PMSA 8740</t>
  </si>
  <si>
    <t>Waterloo-Cedar Falls, IA MSA</t>
  </si>
  <si>
    <t>Waterloo-Cedar Falls, IA MSA 6111</t>
  </si>
  <si>
    <t>West Palm Beach-Boca Raton, FL MSA</t>
  </si>
  <si>
    <t>West Palm Beach-Boca Raton, FL MSA 7650</t>
  </si>
  <si>
    <t>Wheeling, WV-OH MSA</t>
  </si>
  <si>
    <t>Wheeling, WV-OH MSA 6247</t>
  </si>
  <si>
    <t>Wichita, KS MSA</t>
  </si>
  <si>
    <t>Wichita, KS MSA 5860</t>
  </si>
  <si>
    <t>Wilmington-Newark, DE-MD PMSA</t>
  </si>
  <si>
    <t>Wilmington-Newark, DE-MD PMSA 7237</t>
  </si>
  <si>
    <t>Worcester, MA-CT PMSA</t>
  </si>
  <si>
    <t>Worcester, MA-CT PMSA 8370</t>
  </si>
  <si>
    <t>Yakima, WA MSA</t>
  </si>
  <si>
    <t>Yakima, WA MSA 5484</t>
  </si>
  <si>
    <t>Youngstown-Warren, OH MSA</t>
  </si>
  <si>
    <t>Youngstown-Warren, OH MSA 6455</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</si>
  <si>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</si>
  <si>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</si>
  <si>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</si>
  <si>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</si>
  <si>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</si>
  <si>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</si>
  <si>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</si>
  <si>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</si>
  <si>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</si>
  <si>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</si>
  <si>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</si>
  <si>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</si>
  <si>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</si>
  <si>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</si>
  <si>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</si>
  <si>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</si>
  <si>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</si>
  <si>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</si>
  <si>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</si>
  <si>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</si>
  <si>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</si>
  <si>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</si>
  <si>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</si>
  <si>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</si>
  <si>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</si>
  <si>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</si>
  <si>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</si>
  <si>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</si>
  <si>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</si>
  <si>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</si>
  <si>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</si>
  <si>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</si>
  <si>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</si>
  <si>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</si>
  <si>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</si>
  <si>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</si>
  <si>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</si>
  <si>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</si>
  <si>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</si>
  <si>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</si>
  <si>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</si>
  <si>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</si>
  <si>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</si>
  <si>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</si>
  <si>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</si>
  <si>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</si>
  <si>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</si>
  <si>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</si>
  <si>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</si>
  <si>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</si>
  <si>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</si>
  <si>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</si>
  <si>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Region Order</t>
  </si>
  <si>
    <t>RegionLabel</t>
  </si>
  <si>
    <t>Spacer</t>
  </si>
  <si>
    <t>StateName</t>
  </si>
  <si>
    <t>City</t>
  </si>
  <si>
    <t>Type</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</si>
  <si>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</si>
  <si>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</si>
  <si>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</si>
  <si>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</si>
  <si>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</si>
  <si>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</si>
  <si>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</si>
  <si>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</si>
  <si>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</si>
  <si>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</si>
  <si>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</si>
  <si>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</si>
  <si>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</si>
  <si>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</si>
  <si>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ALASKA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</si>
  <si>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</si>
  <si>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</si>
  <si>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</si>
  <si>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</si>
  <si>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</si>
  <si>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</si>
  <si>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</si>
  <si>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</si>
  <si>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</si>
  <si>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</si>
  <si>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</si>
  <si>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</si>
  <si>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</si>
  <si>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</si>
  <si>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</si>
  <si>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</si>
  <si>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</si>
  <si>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</si>
  <si>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</si>
  <si>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</si>
  <si>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</si>
  <si>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</si>
  <si>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</si>
  <si>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</si>
  <si>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</si>
  <si>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</si>
  <si>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</si>
  <si>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</si>
  <si>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</si>
  <si>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</si>
  <si>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</si>
  <si>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</si>
  <si>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</si>
  <si>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</si>
  <si>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</si>
  <si>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</si>
  <si>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</si>
  <si>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</si>
  <si>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</si>
  <si>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</si>
  <si>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</si>
  <si>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</si>
  <si>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</si>
  <si>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</si>
  <si>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</si>
  <si>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</si>
  <si>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</si>
  <si>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</si>
  <si>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</si>
  <si>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</si>
  <si>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</si>
  <si>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</si>
  <si>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Region I - Northeast</t>
  </si>
  <si>
    <t>BRIDGEPORT</t>
  </si>
  <si>
    <t>ANNISTON</t>
  </si>
  <si>
    <t>ANCHORAGE</t>
  </si>
  <si>
    <t>FLAGSTAFF</t>
  </si>
  <si>
    <t>FAYETTEVILLE</t>
  </si>
  <si>
    <t>BAKERSFIELD</t>
  </si>
  <si>
    <t>BOULDER</t>
  </si>
  <si>
    <t>DOVER</t>
  </si>
  <si>
    <t>DAYTONA BEACH</t>
  </si>
  <si>
    <t>ALBANY</t>
  </si>
  <si>
    <t>HILO</t>
  </si>
  <si>
    <t>BOISE</t>
  </si>
  <si>
    <t>BLOOMINGTON</t>
  </si>
  <si>
    <t>ANDERSON</t>
  </si>
  <si>
    <t>BURLINGTON</t>
  </si>
  <si>
    <t>DODGE CITY</t>
  </si>
  <si>
    <t>ASHLAND</t>
  </si>
  <si>
    <t>ALEXANDRIA</t>
  </si>
  <si>
    <t>AUGUSTA</t>
  </si>
  <si>
    <t>BALTIMORE</t>
  </si>
  <si>
    <t>BOSTON</t>
  </si>
  <si>
    <t>ANN ARBOR</t>
  </si>
  <si>
    <t>BRAINERD</t>
  </si>
  <si>
    <t>BILOXI</t>
  </si>
  <si>
    <t>CAPE GIRARDEAU</t>
  </si>
  <si>
    <t>BILLINGS</t>
  </si>
  <si>
    <t>GRAND ISLAND</t>
  </si>
  <si>
    <t>CARSON CITY</t>
  </si>
  <si>
    <t>CONCORD</t>
  </si>
  <si>
    <t>ATLANTIC CITY</t>
  </si>
  <si>
    <t>ALBUQUERQUE</t>
  </si>
  <si>
    <t>ASHEVILLE</t>
  </si>
  <si>
    <t>BISMARCK</t>
  </si>
  <si>
    <t>AKRON</t>
  </si>
  <si>
    <t>ARDMORE</t>
  </si>
  <si>
    <t>BEND</t>
  </si>
  <si>
    <t>ALLENTOWN</t>
  </si>
  <si>
    <t>SAN JUAN</t>
  </si>
  <si>
    <t>NEWPORT</t>
  </si>
  <si>
    <t>CHARLESTON</t>
  </si>
  <si>
    <t>ABERDEEN</t>
  </si>
  <si>
    <t>CHATTANOOGA</t>
  </si>
  <si>
    <t>ABILENE</t>
  </si>
  <si>
    <t>OGDEN</t>
  </si>
  <si>
    <t>BRATTLEBORO</t>
  </si>
  <si>
    <t>ST. CROIX</t>
  </si>
  <si>
    <t>EVERETT</t>
  </si>
  <si>
    <t>BECKLEY</t>
  </si>
  <si>
    <t>BELOIT</t>
  </si>
  <si>
    <t>CASPER</t>
  </si>
  <si>
    <t>FAIRBANKS</t>
  </si>
  <si>
    <t>KINGMAN</t>
  </si>
  <si>
    <t>FORT SMITH</t>
  </si>
  <si>
    <t>EUREKA</t>
  </si>
  <si>
    <t>COLORADO SPRINGS</t>
  </si>
  <si>
    <t>HARTFORD</t>
  </si>
  <si>
    <t>WILMINGTON</t>
  </si>
  <si>
    <t>FORT MYERS</t>
  </si>
  <si>
    <t>ATHENS</t>
  </si>
  <si>
    <t>COEUR D'ALENE</t>
  </si>
  <si>
    <t>CARBONDALE</t>
  </si>
  <si>
    <t>CEDAR RAPIDS</t>
  </si>
  <si>
    <t>FORT SCOTT</t>
  </si>
  <si>
    <t>BOWLING GREEN</t>
  </si>
  <si>
    <t>BATON ROUGE</t>
  </si>
  <si>
    <t>BANGOR</t>
  </si>
  <si>
    <t>CUMBERLAND</t>
  </si>
  <si>
    <t>LAWRENCE</t>
  </si>
  <si>
    <t>BATTLE CREEK</t>
  </si>
  <si>
    <t>DULUTH</t>
  </si>
  <si>
    <t>COLUMBUS</t>
  </si>
  <si>
    <t>COLUMBIA</t>
  </si>
  <si>
    <t>BUTTE</t>
  </si>
  <si>
    <t>LINCOLN</t>
  </si>
  <si>
    <t>ELKO</t>
  </si>
  <si>
    <t>KEENE</t>
  </si>
  <si>
    <t>CAMDEN</t>
  </si>
  <si>
    <t>CLOVIS</t>
  </si>
  <si>
    <t>BINGHAMTON</t>
  </si>
  <si>
    <t>CHARLOTTE</t>
  </si>
  <si>
    <t>FARGO</t>
  </si>
  <si>
    <t>CANTON</t>
  </si>
  <si>
    <t>ENID</t>
  </si>
  <si>
    <t>EUGENE</t>
  </si>
  <si>
    <t>ALTOONA</t>
  </si>
  <si>
    <t>PROVIDENCE</t>
  </si>
  <si>
    <t>MITCHELL</t>
  </si>
  <si>
    <t>AMARILLO</t>
  </si>
  <si>
    <t>PROVO</t>
  </si>
  <si>
    <t>ST. JOHN</t>
  </si>
  <si>
    <t>ARLINGTON</t>
  </si>
  <si>
    <t>OLYMPIA</t>
  </si>
  <si>
    <t>BLUEFIELD</t>
  </si>
  <si>
    <t>EAU CLAIRE</t>
  </si>
  <si>
    <t>CHEYENNE</t>
  </si>
  <si>
    <t>DOTHAN</t>
  </si>
  <si>
    <t>JUNEAU</t>
  </si>
  <si>
    <t>PHOENIX</t>
  </si>
  <si>
    <t>HOT SPRINGS</t>
  </si>
  <si>
    <t>FRESNO</t>
  </si>
  <si>
    <t>DENVER</t>
  </si>
  <si>
    <t>MERIDEN</t>
  </si>
  <si>
    <t>GAINESVILLE</t>
  </si>
  <si>
    <t>ATLANTA</t>
  </si>
  <si>
    <t>IDAHO FALLS</t>
  </si>
  <si>
    <t>CENTRALIA</t>
  </si>
  <si>
    <t>COUNCIL BLUFFS</t>
  </si>
  <si>
    <t>HAYS</t>
  </si>
  <si>
    <t>COVINGTON</t>
  </si>
  <si>
    <t>LAFAYETTE</t>
  </si>
  <si>
    <t>LEWISTON</t>
  </si>
  <si>
    <t>HAGERSTOWN</t>
  </si>
  <si>
    <t>LOWELL</t>
  </si>
  <si>
    <t>BAY CITY</t>
  </si>
  <si>
    <t>MANKATO</t>
  </si>
  <si>
    <t>GREENVILLE</t>
  </si>
  <si>
    <t>JEFFERSON CITY</t>
  </si>
  <si>
    <t>GREAT FALLS</t>
  </si>
  <si>
    <t>NORFOLK</t>
  </si>
  <si>
    <t>LAS VEGAS</t>
  </si>
  <si>
    <t>LITTLETON</t>
  </si>
  <si>
    <t>ELIZABETH</t>
  </si>
  <si>
    <t>FARMINGTON</t>
  </si>
  <si>
    <t>BRONX</t>
  </si>
  <si>
    <t>DURHAM</t>
  </si>
  <si>
    <t>GRAND FORKS</t>
  </si>
  <si>
    <t>CINCINNATI</t>
  </si>
  <si>
    <t>LAWTON</t>
  </si>
  <si>
    <t>KLAMATH FALLS</t>
  </si>
  <si>
    <t>ERIE</t>
  </si>
  <si>
    <t>FLORENCE</t>
  </si>
  <si>
    <t>PIERRE</t>
  </si>
  <si>
    <t>JACKSON</t>
  </si>
  <si>
    <t>AUSTIN</t>
  </si>
  <si>
    <t>SALT LAKE CITY</t>
  </si>
  <si>
    <t>MONTPELIER</t>
  </si>
  <si>
    <t>ST. THOMAS</t>
  </si>
  <si>
    <t>CHARLOTTESVILLE</t>
  </si>
  <si>
    <t>SEATTLE</t>
  </si>
  <si>
    <t>GREEN BAY</t>
  </si>
  <si>
    <t>ROCK SPRINGS</t>
  </si>
  <si>
    <t>GADSDEN</t>
  </si>
  <si>
    <t>KETCHIKAN</t>
  </si>
  <si>
    <t>PRESCOTT</t>
  </si>
  <si>
    <t>JONESBORO</t>
  </si>
  <si>
    <t>LOS ANGELES</t>
  </si>
  <si>
    <t>DURANGO</t>
  </si>
  <si>
    <t>NEW BRITAIN</t>
  </si>
  <si>
    <t>JACKSONVILLE</t>
  </si>
  <si>
    <t>CHAMPAIGN</t>
  </si>
  <si>
    <t>EVANSVILLE</t>
  </si>
  <si>
    <t>DAVENPORT</t>
  </si>
  <si>
    <t>KANSAS CITY</t>
  </si>
  <si>
    <t>FRANKFORT</t>
  </si>
  <si>
    <t>LAKE CHARLES</t>
  </si>
  <si>
    <t>PORTLAND</t>
  </si>
  <si>
    <t>SILVER SPRING</t>
  </si>
  <si>
    <t>NEW BEDFORD</t>
  </si>
  <si>
    <t>DETROIT</t>
  </si>
  <si>
    <t>MINNEAPOLIS</t>
  </si>
  <si>
    <t>JOPLIN</t>
  </si>
  <si>
    <t>HELENA</t>
  </si>
  <si>
    <t>NORTH PLATTE</t>
  </si>
  <si>
    <t>RENO</t>
  </si>
  <si>
    <t>MANCHESTER</t>
  </si>
  <si>
    <t>HACKENSACK</t>
  </si>
  <si>
    <t>GALLUP</t>
  </si>
  <si>
    <t>BROOKLYN</t>
  </si>
  <si>
    <t>JAMESTOWN</t>
  </si>
  <si>
    <t>CLEVELAND</t>
  </si>
  <si>
    <t>OKLAHOMA CITY</t>
  </si>
  <si>
    <t>MEDFORD</t>
  </si>
  <si>
    <t>HARRISBURG</t>
  </si>
  <si>
    <t>RAPID CITY</t>
  </si>
  <si>
    <t>JOHNSON CITY</t>
  </si>
  <si>
    <t>BEAUMONT</t>
  </si>
  <si>
    <t/>
  </si>
  <si>
    <t>RUTLAND</t>
  </si>
  <si>
    <t>FREDERICKSBURG</t>
  </si>
  <si>
    <t>SPOKANE</t>
  </si>
  <si>
    <t>CLARKSBURG</t>
  </si>
  <si>
    <t>KENOSHA</t>
  </si>
  <si>
    <t>SHERIDAN</t>
  </si>
  <si>
    <t>HUNTSVILLE</t>
  </si>
  <si>
    <t>TUCSON</t>
  </si>
  <si>
    <t>LITTLE ROCK</t>
  </si>
  <si>
    <t>MARYSVILLE</t>
  </si>
  <si>
    <t>FORT COLLINS</t>
  </si>
  <si>
    <t>NEW HAVEN</t>
  </si>
  <si>
    <t>LAKELAND</t>
  </si>
  <si>
    <t>POCATELLO</t>
  </si>
  <si>
    <t>CHICAGO</t>
  </si>
  <si>
    <t>FORT WAYNE</t>
  </si>
  <si>
    <t>DES MOINES</t>
  </si>
  <si>
    <t>LIBERAL</t>
  </si>
  <si>
    <t>LEXINGTON</t>
  </si>
  <si>
    <t>MONROE</t>
  </si>
  <si>
    <t>WATERVILLE</t>
  </si>
  <si>
    <t>PITTSFIELD</t>
  </si>
  <si>
    <t>FLINT</t>
  </si>
  <si>
    <t>ROCHESTER</t>
  </si>
  <si>
    <t>LAUREL</t>
  </si>
  <si>
    <t>MISSOULA</t>
  </si>
  <si>
    <t>OMAHA</t>
  </si>
  <si>
    <t>NASHUA</t>
  </si>
  <si>
    <t>JERSEY CITY</t>
  </si>
  <si>
    <t>LAS CRUCES</t>
  </si>
  <si>
    <t>BUFFALO</t>
  </si>
  <si>
    <t>GASTONIA</t>
  </si>
  <si>
    <t>MINOT</t>
  </si>
  <si>
    <t>TULSA</t>
  </si>
  <si>
    <t>PENDLETON</t>
  </si>
  <si>
    <t>JOHNSTOWN</t>
  </si>
  <si>
    <t>ROCK HILL</t>
  </si>
  <si>
    <t>SIOUX FALLS</t>
  </si>
  <si>
    <t>KNOXVILLE</t>
  </si>
  <si>
    <t>CORPUS CHRISTI</t>
  </si>
  <si>
    <t>LYNCHBURG</t>
  </si>
  <si>
    <t>TACOMA</t>
  </si>
  <si>
    <t>HUNTINGTON</t>
  </si>
  <si>
    <t>LA CROSSE</t>
  </si>
  <si>
    <t>MOBILE</t>
  </si>
  <si>
    <t>TEXARKANA</t>
  </si>
  <si>
    <t>MODESTO</t>
  </si>
  <si>
    <t>GRAND JUNCTION</t>
  </si>
  <si>
    <t>NEW LONDON</t>
  </si>
  <si>
    <t>MIAMI</t>
  </si>
  <si>
    <t>MACON</t>
  </si>
  <si>
    <t>TWIN FALLS</t>
  </si>
  <si>
    <t>DECATUR</t>
  </si>
  <si>
    <t>GARY</t>
  </si>
  <si>
    <t>DUBUQUE</t>
  </si>
  <si>
    <t>SALINA</t>
  </si>
  <si>
    <t>LOUISVILLE</t>
  </si>
  <si>
    <t>NEW ORLEANS</t>
  </si>
  <si>
    <t>SPRINGFIELD</t>
  </si>
  <si>
    <t>GRAND RAPIDS</t>
  </si>
  <si>
    <t>SAINT PAUL</t>
  </si>
  <si>
    <t>MERIDIAN</t>
  </si>
  <si>
    <t>ROLLA</t>
  </si>
  <si>
    <t>PORTSMOUTH</t>
  </si>
  <si>
    <t>NEW BRUNSWICK</t>
  </si>
  <si>
    <t>ROSWELL</t>
  </si>
  <si>
    <t>ELMIRA</t>
  </si>
  <si>
    <t>GREENSBORO</t>
  </si>
  <si>
    <t>WILLISTON</t>
  </si>
  <si>
    <t>DAYTON</t>
  </si>
  <si>
    <t>LANCASTER</t>
  </si>
  <si>
    <t>SPARTANBURG</t>
  </si>
  <si>
    <t>WATERTOWN</t>
  </si>
  <si>
    <t>MEMPHIS</t>
  </si>
  <si>
    <t>DALLAS</t>
  </si>
  <si>
    <t>NEWPORT NEWS</t>
  </si>
  <si>
    <t>VANCOUVER</t>
  </si>
  <si>
    <t>MORGANTOWN</t>
  </si>
  <si>
    <t>MADISON</t>
  </si>
  <si>
    <t>MONTGOMERY</t>
  </si>
  <si>
    <t>WEST MEMPHIS</t>
  </si>
  <si>
    <t>PALM SPRINGS</t>
  </si>
  <si>
    <t>GREELEY</t>
  </si>
  <si>
    <t>STAMFORD</t>
  </si>
  <si>
    <t>ORLANDO</t>
  </si>
  <si>
    <t>SAVANNAH</t>
  </si>
  <si>
    <t>EAST ST. LOUIS</t>
  </si>
  <si>
    <t>INDIANAPOLIS</t>
  </si>
  <si>
    <t>FORT DODGE</t>
  </si>
  <si>
    <t>TOPEKA</t>
  </si>
  <si>
    <t>OWENSBORO</t>
  </si>
  <si>
    <t>SHREVEPORT</t>
  </si>
  <si>
    <t>WORCESTER</t>
  </si>
  <si>
    <t>ST. CLOUD</t>
  </si>
  <si>
    <t>TUPELO</t>
  </si>
  <si>
    <t>NEWARK</t>
  </si>
  <si>
    <t>SANTA FE</t>
  </si>
  <si>
    <t>HICKORY</t>
  </si>
  <si>
    <t>HAMILTON</t>
  </si>
  <si>
    <t>SALEM</t>
  </si>
  <si>
    <t>NORRISTOWN</t>
  </si>
  <si>
    <t>NASHVILLE</t>
  </si>
  <si>
    <t>EL PASO</t>
  </si>
  <si>
    <t>WENATCHEE</t>
  </si>
  <si>
    <t>PARKERSBURG</t>
  </si>
  <si>
    <t>MILWAUKEE</t>
  </si>
  <si>
    <t>PHENIX CITY</t>
  </si>
  <si>
    <t>REDDING</t>
  </si>
  <si>
    <t>MONTROSE</t>
  </si>
  <si>
    <t>WATERBURY</t>
  </si>
  <si>
    <t>PANAMA CITY</t>
  </si>
  <si>
    <t>VALDOSTA</t>
  </si>
  <si>
    <t>GALESBURG</t>
  </si>
  <si>
    <t>KOKOMO</t>
  </si>
  <si>
    <t>MASON CITY</t>
  </si>
  <si>
    <t>WICHITA</t>
  </si>
  <si>
    <t>PADUCAH</t>
  </si>
  <si>
    <t>KALAMAZOO</t>
  </si>
  <si>
    <t>ST. JOSEPH</t>
  </si>
  <si>
    <t>PATERSON</t>
  </si>
  <si>
    <t>KINGSTON</t>
  </si>
  <si>
    <t>RALEIGH</t>
  </si>
  <si>
    <t>LIMA</t>
  </si>
  <si>
    <t>PHILADELPHIA</t>
  </si>
  <si>
    <t>FORT WORTH</t>
  </si>
  <si>
    <t>PETERSBURG</t>
  </si>
  <si>
    <t>YAKIMA</t>
  </si>
  <si>
    <t>WHEELING</t>
  </si>
  <si>
    <t>OSHKOSH</t>
  </si>
  <si>
    <t>TUSCALOOSA</t>
  </si>
  <si>
    <t>RIVERSIDE</t>
  </si>
  <si>
    <t>PUEBLO</t>
  </si>
  <si>
    <t>PENSACOLA</t>
  </si>
  <si>
    <t>JOLIET</t>
  </si>
  <si>
    <t>SIOUX CITY</t>
  </si>
  <si>
    <t>LANSING</t>
  </si>
  <si>
    <t>ST. LOUIS</t>
  </si>
  <si>
    <t>TRENTON</t>
  </si>
  <si>
    <t>NIAGARA FALLS</t>
  </si>
  <si>
    <t>ROCKY MOUNT</t>
  </si>
  <si>
    <t>LORAIN</t>
  </si>
  <si>
    <t>PITTSBURGH</t>
  </si>
  <si>
    <t>GALVESTON</t>
  </si>
  <si>
    <t>RACINE</t>
  </si>
  <si>
    <t>SACRAMENTO</t>
  </si>
  <si>
    <t>SARASOTA</t>
  </si>
  <si>
    <t>KANKAKEE</t>
  </si>
  <si>
    <t>MUNCIE</t>
  </si>
  <si>
    <t>WATERLOO</t>
  </si>
  <si>
    <t>MUSKEGON</t>
  </si>
  <si>
    <t>VINELAND</t>
  </si>
  <si>
    <t>PLATTSBURGH</t>
  </si>
  <si>
    <t>MANSFIELD</t>
  </si>
  <si>
    <t>READING</t>
  </si>
  <si>
    <t>HOUSTON</t>
  </si>
  <si>
    <t>RICHMOND</t>
  </si>
  <si>
    <t>SUPERIOR</t>
  </si>
  <si>
    <t>SALINAS</t>
  </si>
  <si>
    <t>TALLAHASSEE</t>
  </si>
  <si>
    <t>PEORIA</t>
  </si>
  <si>
    <t>SOUTH BEND</t>
  </si>
  <si>
    <t>SAGINAW</t>
  </si>
  <si>
    <t>POUGHKEEPSIE</t>
  </si>
  <si>
    <t>WINSTON-SALEM</t>
  </si>
  <si>
    <t>MARION</t>
  </si>
  <si>
    <t>SCRANTON</t>
  </si>
  <si>
    <t>LAREDO</t>
  </si>
  <si>
    <t>ROANOKE</t>
  </si>
  <si>
    <t>WAUSAU</t>
  </si>
  <si>
    <t>SAN BERNADINO</t>
  </si>
  <si>
    <t>TAMPA</t>
  </si>
  <si>
    <t>QUINCY</t>
  </si>
  <si>
    <t>TERRE HAUTE</t>
  </si>
  <si>
    <t>TRAVERSE CITY</t>
  </si>
  <si>
    <t>QUEENS</t>
  </si>
  <si>
    <t>STATE COLLEGE</t>
  </si>
  <si>
    <t>LONGVIEW</t>
  </si>
  <si>
    <t>WINCHESTER</t>
  </si>
  <si>
    <t>SAN DIEGO</t>
  </si>
  <si>
    <t>ROCK ISLAND</t>
  </si>
  <si>
    <t>TOLEDO</t>
  </si>
  <si>
    <t>WILKES-BARRE</t>
  </si>
  <si>
    <t>LUBBOCK</t>
  </si>
  <si>
    <t>SAN FRANCISCO</t>
  </si>
  <si>
    <t>ROCKFORD</t>
  </si>
  <si>
    <t>SCHENECTADY</t>
  </si>
  <si>
    <t>YOUNGSTOWN</t>
  </si>
  <si>
    <t>WILLIAMSPORT</t>
  </si>
  <si>
    <t>MIDLAND</t>
  </si>
  <si>
    <t>SAN JOSE</t>
  </si>
  <si>
    <t>STATEN ISLAND</t>
  </si>
  <si>
    <t>YORK</t>
  </si>
  <si>
    <t>SAN ANGELO</t>
  </si>
  <si>
    <t>SAN LUIS OBISPO</t>
  </si>
  <si>
    <t>SYRACUSE</t>
  </si>
  <si>
    <t>SAN ANTONIO</t>
  </si>
  <si>
    <t>SAN MATEO</t>
  </si>
  <si>
    <t>UTICA</t>
  </si>
  <si>
    <t>TYLER</t>
  </si>
  <si>
    <t>SANTA BARBARA</t>
  </si>
  <si>
    <t>VICTORIA</t>
  </si>
  <si>
    <t>SANTA CRUZ</t>
  </si>
  <si>
    <t>YONKERS</t>
  </si>
  <si>
    <t>WACO</t>
  </si>
  <si>
    <t>SANTA ROSA</t>
  </si>
  <si>
    <t>WICHITA FALLS</t>
  </si>
  <si>
    <t>STOCKTON</t>
  </si>
  <si>
    <t>SUSANVILLE</t>
  </si>
  <si>
    <t>Region X - Northwest</t>
  </si>
  <si>
    <t>Region II - Northeast</t>
  </si>
  <si>
    <t>Region III -</t>
  </si>
  <si>
    <t>Region IV - Southeast</t>
  </si>
  <si>
    <t>Region V - Midwest</t>
  </si>
  <si>
    <t>Region VI - Midsouth</t>
  </si>
  <si>
    <t>Region VII - Midwest</t>
  </si>
  <si>
    <t>Region VIII -</t>
  </si>
  <si>
    <t>Region IX - West</t>
  </si>
  <si>
    <t>Minimum Number of Intergenerational Units Required</t>
  </si>
  <si>
    <t>Intergenerational Units as % of total PRAC Units - as proposed</t>
  </si>
  <si>
    <t>20% of all PRAC units - as proposed</t>
  </si>
  <si>
    <t>1. Describe the need for intergenerational housing in your area as well as your plan for leasing up the building and finding qualified households to live in the project’s proposed intergenerational units. For example, an acceptable submission must include a written assessment of the intergenerational families’ housing needs in the relevant community, completed in consultation with local child welfare agencies, caregiver support groups, Area Agencies on Aging, or other supportive service providers working with the families; information in the community’s or State’s Consolidated Plan, Analysis of Impediments to Fair Housing Choice, or other planning document that analyzes fair housing issues and need for intergenerational housing;  a survey of the target population; waiting lists of other intergenerational housing in the community, or other documentation of the need and demand for intergenerational housing.</t>
  </si>
  <si>
    <t>2. Describe how your proposed project’s design will meet the special physical needs of young children as well as older adults. An acceptable submission will describe the features of the project that make the property appropriate for children (e.g., electrical outlet protections, handrails in the bathrooms and hallways, shower thermostats that keep the water from getting too hot, secure outside play areas visible from the dwelling units, and adequate, flexible community space that can accommodate varying uses, multiple ages being served, and the changing needs of the residents).</t>
  </si>
  <si>
    <t>3. Describe services, programming, or other supports in place at the property that support children raised by older adults. For example, an acceptable submission will describe items such as individualized case management, support groups, mental health services, before- and after-school activities, tutoring, safe and accessible transportation, recreational activities, or other programs designed for children.</t>
  </si>
  <si>
    <t>4. Describe prior experience of the project sponsor or its partners in owning, operating, developing, or managing intergenerational housing. An acceptable submission must identify rental housing projects and/or supportive services facilities that the sponsor or its partners own and/or operate that serve intergenerational families. The description should provide available information on successful performance of the project (e.g., occupancy rates, managing waitlists, testimonials from residents or community leaders on the quality of the activities, etc.).</t>
  </si>
  <si>
    <r>
      <t xml:space="preserve">4. How many elderly affordable housing properties have been placed in service </t>
    </r>
    <r>
      <rPr>
        <b/>
        <sz val="12"/>
        <color rgb="FF000000"/>
        <rFont val="Calibri"/>
        <family val="2"/>
        <scheme val="minor"/>
      </rPr>
      <t>within the last five years</t>
    </r>
    <r>
      <rPr>
        <sz val="12"/>
        <color rgb="FF000000"/>
        <rFont val="Calibri"/>
        <family val="2"/>
        <scheme val="minor"/>
      </rPr>
      <t xml:space="preserve"> by the sponsor or development partner?</t>
    </r>
  </si>
  <si>
    <t>4a. Provide a list of properties developed by the Sponsor that fit into the category above, including property name, property location, date units placed into service, number of units, type of development (i.e. new construction/acquisition of existing property)], and, if HUD-affiliated, the FHA and/or iREMS number as applicable.</t>
  </si>
  <si>
    <t xml:space="preserve"> </t>
  </si>
  <si>
    <t xml:space="preserve">5. Has the sponsor (or a co-developer) developed a Section 202 or Section 811 Capital Advance project? </t>
  </si>
  <si>
    <t>5a. Provide a list of properties developed by the Sponsor that fit into the category above, noting the year of the Capital Advance Award and the year the year the project was placed in service.</t>
  </si>
  <si>
    <t>Capital Advance Delivery</t>
  </si>
  <si>
    <t>Elderly Affordable Housing Properties Placed in Service in Past 5 Years</t>
  </si>
  <si>
    <t>Years of Management and Operating Experience</t>
  </si>
  <si>
    <t xml:space="preserve">Fully Approved </t>
  </si>
  <si>
    <t>Partially Approved</t>
  </si>
  <si>
    <t>Tab Q Complete?</t>
  </si>
  <si>
    <t>Narrative (no more than 7 pages) responding to questions to assess the applicant's capacity, experience, and project plan with respect to intergenerational dwelling units. Completion of Tab "6. Intergenerational" in this  toolkit satisfies this requirement.</t>
  </si>
  <si>
    <t>(0) 0 projects</t>
  </si>
  <si>
    <t>(2) 1 project</t>
  </si>
  <si>
    <t>(4) 2 projects</t>
  </si>
  <si>
    <t>(6) 3 or more projects</t>
  </si>
  <si>
    <t xml:space="preserve">(2) Sponsor (or a co-developer) has placed in service a Capital Advance Project within 2 Years of Award </t>
  </si>
  <si>
    <t xml:space="preserve">(1) Sponsor (or a co-developer) has placed in service a Capital Advance Project within 3 Years of Award </t>
  </si>
  <si>
    <t>(0) Sponsor (or a co-developer) has not placed in service a Capital Advance Project within 3 Years of Award</t>
  </si>
  <si>
    <t>Tab Q: Intergenerational Housing</t>
  </si>
  <si>
    <t>Energy and Water Conservation. Unless the project will achieve one of the green standards that would justify rating points (see section F), the project must meet the following requirements: 
•	All buildings proposed for new construction or gut rehabilitation (total removal and replacement of a building's
"guts," leaving just the exterior shell of the building) must meet or exceed the 2021 International Energy Conservation Code (IECC) for single family or low-rise multifamily properties (three stories or less) or the ASHRAE 90.1-2019 standard for mid to high-rise multifamily projects.
•	All buildings involving rehabilitation must utilize Energy Star®, WaterSense® or Federal Energy Management Program (FEMP)-designated products and appliances replacements, if any such designation is available for the applicable system or appliance.</t>
  </si>
  <si>
    <t>A.29</t>
  </si>
  <si>
    <t xml:space="preserve">1. Did you submit site map and narrative under Tab N? </t>
  </si>
  <si>
    <t>Enter note to describe improvement here</t>
  </si>
  <si>
    <t>Sponsor Unique Entity Identifier (UEI):</t>
  </si>
  <si>
    <t>Sponsor Employer Identification Number (EIN):</t>
  </si>
  <si>
    <t>3. Enter the name of the State &amp; County or HUD Metro Fair Market Area (HMFA) selected in the FY 2022 Income Limits Documentation System:</t>
  </si>
  <si>
    <t>4. What is the 2022 Very Low (50%) Income Limit for 1-person households in the chosen area?</t>
  </si>
  <si>
    <t>Note: Any points beyond 22 will not be added to your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</si>
</sst>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0_);_(&quot;$&quot;* \(#,##0.0000\);_(&quot;$&quot;* &quot;-&quot;??_);_(@_)"/>
    <numFmt numFmtId="167" formatCode="&quot;$&quot;#,##0"/>
    <numFmt numFmtId="168" formatCode="&quot;$&quot;#,##0.00;\(&quot;$&quot;#,##0.00\)"/>
    <numFmt numFmtId="169" formatCode="0.00000000"/>
    <numFmt numFmtId="170" formatCode="0.0000"/>
  </numFmts>
  <fonts count="7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u val="singleAccounting"/>
      <sz val="12"/>
      <color theme="1"/>
      <name val="Calibri"/>
      <family val="2"/>
      <scheme val="minor"/>
    </font>
    <font>
      <sz val="11"/>
      <color rgb="FFFFFFFF"/>
      <name val="Calibri"/>
      <family val="2"/>
      <scheme val="minor"/>
    </font>
    <font>
      <sz val="11"/>
      <name val="Calibri"/>
      <family val="2"/>
      <scheme val="minor"/>
    </font>
    <font>
      <sz val="11"/>
      <color rgb="FF000000"/>
      <name val="Calibri"/>
      <family val="2"/>
      <scheme val="minor"/>
    </font>
    <font>
      <b/>
      <sz val="11"/>
      <name val="Calibri"/>
      <family val="2"/>
      <scheme val="minor"/>
    </font>
    <font>
      <sz val="10"/>
      <name val="Calibri"/>
      <family val="2"/>
      <scheme val="minor"/>
    </font>
    <font>
      <b/>
      <sz val="14"/>
      <name val="Calibri"/>
      <family val="2"/>
      <scheme val="minor"/>
    </font>
    <font>
      <sz val="14"/>
      <name val="Calibri"/>
      <family val="2"/>
      <scheme val="minor"/>
    </font>
    <font>
      <b/>
      <sz val="10"/>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1"/>
      <color theme="1"/>
      <name val="Calibri (Body)"/>
    </font>
    <font>
      <b/>
      <sz val="14"/>
      <color rgb="FF000000"/>
      <name val="Calibri"/>
      <family val="2"/>
      <scheme val="minor"/>
    </font>
    <font>
      <sz val="12"/>
      <name val="Calibri"/>
      <family val="2"/>
      <scheme val="minor"/>
    </font>
    <font>
      <b/>
      <sz val="12"/>
      <name val="Calibri"/>
      <family val="2"/>
      <scheme val="minor"/>
    </font>
    <font>
      <b/>
      <sz val="12"/>
      <color theme="0"/>
      <name val="Calibri"/>
      <family val="2"/>
      <scheme val="minor"/>
    </font>
    <font>
      <b/>
      <sz val="12"/>
      <color rgb="FFC00000"/>
      <name val="Calibri"/>
      <family val="2"/>
      <scheme val="minor"/>
    </font>
    <font>
      <sz val="12"/>
      <color rgb="FF000000"/>
      <name val="Calibri"/>
      <family val="2"/>
      <scheme val="minor"/>
    </font>
    <font>
      <sz val="12"/>
      <color theme="1"/>
      <name val="Arial"/>
      <family val="2"/>
    </font>
    <font>
      <b/>
      <sz val="12"/>
      <color theme="1"/>
      <name val="Arial"/>
      <family val="2"/>
    </font>
    <font>
      <b/>
      <sz val="12"/>
      <color rgb="FFFF0000"/>
      <name val="Calibri"/>
      <family val="2"/>
      <scheme val="minor"/>
    </font>
    <font>
      <b/>
      <i/>
      <sz val="12"/>
      <color theme="1"/>
      <name val="Calibri"/>
      <family val="2"/>
      <scheme val="minor"/>
    </font>
    <font>
      <sz val="12"/>
      <color theme="0"/>
      <name val="Calibri"/>
      <family val="2"/>
      <scheme val="minor"/>
    </font>
    <font>
      <b/>
      <sz val="12"/>
      <color rgb="FF000000"/>
      <name val="Calibri"/>
      <family val="2"/>
      <scheme val="minor"/>
    </font>
    <font>
      <b/>
      <u val="singleAccounting"/>
      <sz val="12"/>
      <color rgb="FF000000"/>
      <name val="Calibri"/>
      <family val="2"/>
      <scheme val="minor"/>
    </font>
    <font>
      <sz val="12"/>
      <color rgb="FF000000"/>
      <name val="Times New Roman"/>
      <family val="1"/>
    </font>
    <font>
      <sz val="12"/>
      <color rgb="FF000000"/>
      <name val="Calibri"/>
      <family val="2"/>
    </font>
    <font>
      <sz val="12"/>
      <name val="Calibri (Body)"/>
    </font>
    <font>
      <b/>
      <u/>
      <sz val="12"/>
      <name val="Calibri"/>
      <family val="2"/>
      <scheme val="minor"/>
    </font>
    <font>
      <sz val="12"/>
      <color theme="0"/>
      <name val="Calibri (Body)"/>
    </font>
    <font>
      <sz val="12"/>
      <color rgb="FFFF0000"/>
      <name val="Calibri"/>
      <family val="2"/>
      <scheme val="minor"/>
    </font>
    <font>
      <i/>
      <sz val="12"/>
      <color theme="1"/>
      <name val="Calibri"/>
      <family val="2"/>
      <scheme val="minor"/>
    </font>
    <font>
      <i/>
      <sz val="12"/>
      <name val="Calibri (Body)"/>
    </font>
    <font>
      <sz val="11"/>
      <color theme="1"/>
      <name val="Calibri (Body)"/>
    </font>
    <font>
      <b/>
      <u/>
      <sz val="12"/>
      <color rgb="FF000000"/>
      <name val="Calibri"/>
      <family val="2"/>
      <scheme val="minor"/>
    </font>
    <font>
      <b/>
      <u/>
      <sz val="12"/>
      <color theme="1"/>
      <name val="Calibri"/>
      <family val="2"/>
      <scheme val="minor"/>
    </font>
    <font>
      <sz val="12"/>
      <color theme="1"/>
      <name val="Calibri (Body)"/>
    </font>
    <font>
      <b/>
      <sz val="18"/>
      <color theme="1"/>
      <name val="Calibri"/>
      <family val="2"/>
      <scheme val="minor"/>
    </font>
    <font>
      <b/>
      <sz val="12"/>
      <color indexed="8"/>
      <name val="Calibri (Body)"/>
    </font>
    <font>
      <sz val="12"/>
      <color indexed="8"/>
      <name val="Calibri (Body)"/>
    </font>
    <font>
      <sz val="12"/>
      <color rgb="FF000000"/>
      <name val="Calibri (Body)"/>
    </font>
    <font>
      <b/>
      <sz val="12"/>
      <name val="Calibri (Body)"/>
    </font>
    <font>
      <sz val="10"/>
      <color indexed="8"/>
      <name val="Arial"/>
      <family val="2"/>
    </font>
    <font>
      <sz val="11"/>
      <color indexed="8"/>
      <name val="Calibri"/>
      <family val="2"/>
    </font>
    <font>
      <i/>
      <sz val="12"/>
      <color rgb="FFFF0000"/>
      <name val="Calibri"/>
      <family val="2"/>
      <scheme val="minor"/>
    </font>
    <font>
      <u/>
      <sz val="12"/>
      <color theme="8" tint="-0.249977111117893"/>
      <name val="Calibri (Body)"/>
    </font>
    <font>
      <sz val="12"/>
      <color theme="8" tint="-0.249977111117893"/>
      <name val="Calibri (Body)"/>
    </font>
    <font>
      <b/>
      <sz val="12"/>
      <color theme="0"/>
      <name val="Calibri (Body)"/>
    </font>
    <font>
      <u/>
      <sz val="12"/>
      <color theme="1"/>
      <name val="Calibri"/>
      <family val="2"/>
      <scheme val="minor"/>
    </font>
    <font>
      <sz val="18"/>
      <color theme="1"/>
      <name val="Calibri"/>
      <family val="2"/>
      <scheme val="minor"/>
    </font>
    <font>
      <b/>
      <sz val="16"/>
      <color theme="1"/>
      <name val="Calibri"/>
      <family val="2"/>
      <scheme val="minor"/>
    </font>
    <font>
      <sz val="16"/>
      <color theme="1"/>
      <name val="Calibri"/>
      <family val="2"/>
      <scheme val="minor"/>
    </font>
    <font>
      <b/>
      <sz val="20"/>
      <color theme="1"/>
      <name val="Calibri"/>
      <family val="2"/>
      <scheme val="minor"/>
    </font>
    <font>
      <b/>
      <u/>
      <sz val="20"/>
      <color theme="1"/>
      <name val="Calibri"/>
      <family val="2"/>
      <scheme val="minor"/>
    </font>
    <font>
      <b/>
      <sz val="11"/>
      <color rgb="FFFF0000"/>
      <name val="Calibri"/>
      <family val="2"/>
      <scheme val="minor"/>
    </font>
    <font>
      <sz val="9"/>
      <color rgb="FFFF0000"/>
      <name val="Calibri"/>
      <family val="2"/>
      <scheme val="minor"/>
    </font>
    <font>
      <sz val="8"/>
      <name val="Calibri"/>
      <family val="2"/>
      <scheme val="minor"/>
    </font>
    <font>
      <sz val="12"/>
      <color indexed="8"/>
      <name val="Calibri"/>
      <family val="2"/>
      <scheme val="minor"/>
    </font>
    <font>
      <sz val="12"/>
      <color theme="7" tint="0.79998168889431442"/>
      <name val="Calibri"/>
      <family val="2"/>
      <scheme val="minor"/>
    </font>
    <font>
      <b/>
      <sz val="22"/>
      <color theme="1"/>
      <name val="Calibri"/>
      <family val="2"/>
      <scheme val="minor"/>
    </font>
    <font>
      <sz val="12"/>
      <color rgb="FFFFFFFF"/>
      <name val="Calibri"/>
      <family val="2"/>
      <scheme val="minor"/>
    </font>
    <font>
      <sz val="12"/>
      <color rgb="FF000000"/>
      <name val="Calibri"/>
      <family val="2"/>
    </font>
    <font>
      <u/>
      <sz val="12"/>
      <color rgb="FF2F75B5"/>
      <name val="Calibri"/>
      <family val="2"/>
    </font>
    <font>
      <sz val="12"/>
      <color rgb="FFFFFFFF"/>
      <name val="Calibri"/>
      <family val="2"/>
    </font>
    <font>
      <sz val="11"/>
      <color indexed="8"/>
      <name val="Calibri"/>
      <family val="2"/>
    </font>
  </fonts>
  <fills count="18">
    <fill>
      <patternFill patternType="none"/>
    </fill>
    <fill>
      <patternFill patternType="gray125"/>
    </fill>
    <fill>
      <patternFill patternType="solid">
        <fgColor theme="7"/>
        <bgColor indexed="64"/>
      </patternFill>
    </fill>
    <fill>
      <patternFill patternType="solid">
        <fgColor theme="2"/>
        <bgColor indexed="64"/>
      </patternFill>
    </fill>
    <fill>
      <patternFill patternType="solid">
        <fgColor rgb="FF44546A"/>
        <bgColor rgb="FF000000"/>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E7E6E6"/>
        <bgColor rgb="FF000000"/>
      </patternFill>
    </fill>
    <fill>
      <patternFill patternType="solid">
        <fgColor indexed="22"/>
        <bgColor indexed="0"/>
      </patternFill>
    </fill>
    <fill>
      <patternFill patternType="solid">
        <fgColor theme="4" tint="0.79998168889431442"/>
        <bgColor indexed="64"/>
      </patternFill>
    </fill>
    <fill>
      <patternFill patternType="solid">
        <fgColor theme="1"/>
        <bgColor indexed="64"/>
      </patternFill>
    </fill>
    <fill>
      <patternFill patternType="solid">
        <fgColor rgb="FFF2C9F2"/>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top style="thin">
        <color auto="1"/>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medium">
        <color auto="1"/>
      </bottom>
      <diagonal/>
    </border>
    <border>
      <left style="medium">
        <color auto="1"/>
      </left>
      <right/>
      <top style="medium">
        <color indexed="64"/>
      </top>
      <bottom style="thin">
        <color auto="1"/>
      </bottom>
      <diagonal/>
    </border>
    <border>
      <left style="medium">
        <color indexed="64"/>
      </left>
      <right style="medium">
        <color indexed="64"/>
      </right>
      <top/>
      <bottom/>
      <diagonal/>
    </border>
    <border>
      <left/>
      <right/>
      <top style="medium">
        <color indexed="64"/>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auto="1"/>
      </bottom>
      <diagonal/>
    </border>
    <border>
      <left style="medium">
        <color auto="1"/>
      </left>
      <right style="medium">
        <color indexed="64"/>
      </right>
      <top style="thin">
        <color indexed="64"/>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style="medium">
        <color indexed="64"/>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6" fillId="0" borderId="0"/>
    <xf numFmtId="0" fontId="48" fillId="0" borderId="0"/>
  </cellStyleXfs>
  <cellXfs count="993">
    <xf numFmtId="0" fontId="0" fillId="0" borderId="0" xfId="0"/>
    <xf numFmtId="0" fontId="6" fillId="4" borderId="0" xfId="0" applyFont="1" applyFill="1" applyAlignment="1">
      <alignment wrapText="1"/>
    </xf>
    <xf numFmtId="0" fontId="7" fillId="0" borderId="0" xfId="0" applyFont="1" applyAlignment="1">
      <alignment wrapText="1"/>
    </xf>
    <xf numFmtId="49" fontId="8" fillId="0" borderId="0" xfId="0" applyNumberFormat="1" applyFont="1"/>
    <xf numFmtId="0" fontId="8" fillId="0" borderId="0" xfId="0" applyFont="1"/>
    <xf numFmtId="165" fontId="8" fillId="0" borderId="0" xfId="0" applyNumberFormat="1" applyFont="1"/>
    <xf numFmtId="0" fontId="16" fillId="6" borderId="0" xfId="4" applyFill="1"/>
    <xf numFmtId="0" fontId="8" fillId="0" borderId="14" xfId="0" applyFont="1" applyBorder="1" applyAlignment="1">
      <alignment wrapText="1"/>
    </xf>
    <xf numFmtId="0" fontId="8" fillId="0" borderId="15" xfId="0" applyFont="1" applyBorder="1" applyAlignment="1">
      <alignment wrapText="1"/>
    </xf>
    <xf numFmtId="49" fontId="7" fillId="0" borderId="0" xfId="0" applyNumberFormat="1" applyFont="1" applyAlignment="1">
      <alignment wrapText="1"/>
    </xf>
    <xf numFmtId="49" fontId="0" fillId="0" borderId="0" xfId="0" applyNumberFormat="1"/>
    <xf numFmtId="0" fontId="0" fillId="0" borderId="0" xfId="0" applyAlignment="1">
      <alignment wrapText="1"/>
    </xf>
    <xf numFmtId="0" fontId="16" fillId="6" borderId="1" xfId="4" applyFill="1" applyBorder="1"/>
    <xf numFmtId="0" fontId="16" fillId="6" borderId="2" xfId="4" applyFill="1" applyBorder="1"/>
    <xf numFmtId="0" fontId="16" fillId="6" borderId="16" xfId="4" applyFill="1" applyBorder="1"/>
    <xf numFmtId="0" fontId="16" fillId="6" borderId="4" xfId="4" applyFill="1" applyBorder="1"/>
    <xf numFmtId="0" fontId="16" fillId="6" borderId="5" xfId="4" applyFill="1" applyBorder="1"/>
    <xf numFmtId="0" fontId="16" fillId="6" borderId="6" xfId="4" applyFill="1" applyBorder="1"/>
    <xf numFmtId="0" fontId="16" fillId="6" borderId="17" xfId="4" applyFill="1" applyBorder="1"/>
    <xf numFmtId="0" fontId="2" fillId="7" borderId="11" xfId="4" applyFont="1" applyFill="1" applyBorder="1" applyAlignment="1">
      <alignment horizontal="center"/>
    </xf>
    <xf numFmtId="0" fontId="2" fillId="7" borderId="11" xfId="4" applyFont="1" applyFill="1" applyBorder="1"/>
    <xf numFmtId="0" fontId="2" fillId="6" borderId="11" xfId="4" applyFont="1" applyFill="1" applyBorder="1" applyAlignment="1">
      <alignment horizontal="center"/>
    </xf>
    <xf numFmtId="0" fontId="0" fillId="0" borderId="0" xfId="0" applyProtection="1"/>
    <xf numFmtId="0" fontId="10" fillId="0" borderId="1" xfId="0" applyFont="1" applyBorder="1" applyProtection="1"/>
    <xf numFmtId="0" fontId="10" fillId="0" borderId="2" xfId="0" applyFont="1" applyBorder="1" applyProtection="1"/>
    <xf numFmtId="0" fontId="10" fillId="0" borderId="16" xfId="0" applyFont="1" applyBorder="1" applyProtection="1"/>
    <xf numFmtId="0" fontId="10" fillId="0" borderId="4" xfId="0" applyFont="1" applyBorder="1" applyProtection="1"/>
    <xf numFmtId="0" fontId="10" fillId="0" borderId="5" xfId="0" applyFont="1" applyBorder="1" applyProtection="1"/>
    <xf numFmtId="0" fontId="10" fillId="0" borderId="0" xfId="0" applyFont="1" applyBorder="1" applyProtection="1"/>
    <xf numFmtId="0" fontId="9" fillId="0" borderId="0" xfId="0" applyFont="1" applyBorder="1" applyProtection="1"/>
    <xf numFmtId="0" fontId="7" fillId="0" borderId="0" xfId="0" applyFont="1" applyBorder="1" applyProtection="1"/>
    <xf numFmtId="0" fontId="13" fillId="0" borderId="0" xfId="0" applyFont="1" applyBorder="1" applyProtection="1"/>
    <xf numFmtId="0" fontId="10" fillId="0" borderId="0" xfId="0" applyFont="1" applyBorder="1" applyAlignment="1" applyProtection="1">
      <alignment horizontal="left"/>
    </xf>
    <xf numFmtId="0" fontId="10" fillId="0" borderId="4" xfId="0" applyFont="1" applyFill="1" applyBorder="1" applyProtection="1"/>
    <xf numFmtId="0" fontId="9" fillId="0" borderId="0" xfId="0" applyFont="1" applyFill="1" applyBorder="1" applyProtection="1"/>
    <xf numFmtId="0" fontId="10" fillId="0" borderId="0" xfId="0" applyFont="1" applyFill="1" applyBorder="1" applyProtection="1"/>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0" fillId="0" borderId="0" xfId="0" applyFont="1" applyBorder="1" applyAlignment="1" applyProtection="1">
      <alignment vertical="top" wrapText="1"/>
    </xf>
    <xf numFmtId="0" fontId="0" fillId="0" borderId="0" xfId="0" applyFill="1" applyProtection="1"/>
    <xf numFmtId="0" fontId="7" fillId="0" borderId="0" xfId="0" applyFont="1" applyFill="1" applyBorder="1" applyAlignment="1" applyProtection="1">
      <alignment vertical="top" wrapText="1"/>
    </xf>
    <xf numFmtId="0" fontId="0" fillId="0" borderId="0" xfId="0" applyAlignment="1" applyProtection="1">
      <alignment wrapText="1"/>
    </xf>
    <xf numFmtId="8" fontId="0" fillId="0" borderId="0" xfId="0" applyNumberFormat="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17" xfId="0" applyBorder="1" applyProtection="1"/>
    <xf numFmtId="0" fontId="0" fillId="0" borderId="1" xfId="0" applyBorder="1" applyProtection="1"/>
    <xf numFmtId="0" fontId="0" fillId="0" borderId="2" xfId="0" applyBorder="1" applyProtection="1"/>
    <xf numFmtId="0" fontId="0" fillId="0" borderId="16" xfId="0" applyBorder="1" applyProtection="1"/>
    <xf numFmtId="0" fontId="27" fillId="0" borderId="0" xfId="0" applyFont="1" applyBorder="1" applyProtection="1"/>
    <xf numFmtId="0" fontId="4" fillId="0" borderId="0" xfId="0" applyFont="1" applyBorder="1" applyAlignment="1" applyProtection="1">
      <alignment horizontal="center"/>
    </xf>
    <xf numFmtId="0" fontId="3" fillId="0" borderId="5" xfId="0" applyFont="1" applyBorder="1" applyAlignment="1" applyProtection="1">
      <alignment horizontal="center"/>
    </xf>
    <xf numFmtId="0" fontId="0" fillId="0" borderId="0" xfId="0" applyFill="1" applyAlignment="1" applyProtection="1">
      <alignment horizontal="left" vertical="center"/>
    </xf>
    <xf numFmtId="0" fontId="0" fillId="0" borderId="4" xfId="0" applyBorder="1" applyAlignment="1" applyProtection="1">
      <alignment horizontal="left" vertical="center"/>
    </xf>
    <xf numFmtId="0" fontId="27"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Alignment="1" applyProtection="1">
      <alignment horizontal="left" vertical="center"/>
    </xf>
    <xf numFmtId="0" fontId="3" fillId="0" borderId="0" xfId="0" applyFont="1" applyBorder="1" applyProtection="1"/>
    <xf numFmtId="0" fontId="19" fillId="0" borderId="0" xfId="0" applyFont="1" applyBorder="1" applyProtection="1"/>
    <xf numFmtId="0" fontId="3" fillId="0" borderId="0" xfId="0" applyFont="1" applyBorder="1" applyAlignment="1" applyProtection="1">
      <alignment horizontal="right"/>
    </xf>
    <xf numFmtId="10" fontId="2" fillId="0" borderId="0" xfId="3" applyNumberFormat="1" applyFont="1" applyBorder="1" applyAlignment="1" applyProtection="1">
      <alignment horizontal="center"/>
    </xf>
    <xf numFmtId="0" fontId="0" fillId="0" borderId="5" xfId="0" applyBorder="1" applyAlignment="1" applyProtection="1"/>
    <xf numFmtId="0" fontId="24" fillId="0" borderId="0" xfId="0" applyFont="1" applyProtection="1"/>
    <xf numFmtId="3" fontId="24" fillId="0" borderId="0" xfId="0" applyNumberFormat="1" applyFont="1" applyProtection="1"/>
    <xf numFmtId="0" fontId="25" fillId="0" borderId="0" xfId="0" applyFont="1" applyProtection="1"/>
    <xf numFmtId="0" fontId="8" fillId="0" borderId="2" xfId="0" applyFont="1" applyBorder="1" applyProtection="1"/>
    <xf numFmtId="0" fontId="8" fillId="0" borderId="16" xfId="0" applyFont="1" applyBorder="1" applyProtection="1"/>
    <xf numFmtId="0" fontId="3" fillId="0" borderId="0" xfId="0" applyFont="1" applyAlignment="1" applyProtection="1">
      <alignment horizontal="center"/>
    </xf>
    <xf numFmtId="0" fontId="8" fillId="0" borderId="0" xfId="0" applyFont="1" applyBorder="1" applyProtection="1"/>
    <xf numFmtId="0" fontId="8" fillId="0" borderId="5" xfId="0" applyFont="1" applyBorder="1" applyProtection="1"/>
    <xf numFmtId="0" fontId="23" fillId="0" borderId="0" xfId="0" applyFont="1" applyBorder="1" applyProtection="1"/>
    <xf numFmtId="0" fontId="23" fillId="0" borderId="5" xfId="0" applyFont="1" applyBorder="1" applyAlignment="1" applyProtection="1">
      <alignment horizontal="left"/>
    </xf>
    <xf numFmtId="0" fontId="23" fillId="0" borderId="0" xfId="0" applyFont="1" applyFill="1" applyBorder="1" applyAlignment="1" applyProtection="1">
      <alignment horizontal="left"/>
    </xf>
    <xf numFmtId="0" fontId="29" fillId="5" borderId="0" xfId="0" applyFont="1" applyFill="1" applyBorder="1" applyAlignment="1" applyProtection="1"/>
    <xf numFmtId="0" fontId="23" fillId="5" borderId="0" xfId="0" applyFont="1" applyFill="1" applyBorder="1" applyAlignment="1" applyProtection="1"/>
    <xf numFmtId="0" fontId="23" fillId="5" borderId="0" xfId="0" applyFont="1" applyFill="1" applyBorder="1" applyAlignment="1" applyProtection="1">
      <alignment horizontal="left"/>
    </xf>
    <xf numFmtId="0" fontId="28" fillId="0" borderId="0" xfId="0" applyFont="1" applyFill="1" applyBorder="1" applyAlignment="1" applyProtection="1">
      <alignment horizontal="left"/>
    </xf>
    <xf numFmtId="0" fontId="0" fillId="0" borderId="5" xfId="0" applyFont="1" applyBorder="1" applyProtection="1"/>
    <xf numFmtId="0" fontId="35" fillId="0" borderId="0" xfId="0" applyFont="1" applyFill="1" applyBorder="1" applyAlignment="1" applyProtection="1">
      <alignment horizontal="left"/>
    </xf>
    <xf numFmtId="0" fontId="28" fillId="0" borderId="0" xfId="0" applyFont="1" applyBorder="1" applyAlignment="1" applyProtection="1">
      <alignment horizontal="left"/>
    </xf>
    <xf numFmtId="0" fontId="23" fillId="0" borderId="5" xfId="0" applyFont="1" applyBorder="1" applyAlignment="1" applyProtection="1"/>
    <xf numFmtId="0" fontId="29" fillId="9" borderId="0" xfId="0" applyFont="1" applyFill="1" applyBorder="1" applyAlignment="1" applyProtection="1">
      <alignment horizontal="center"/>
    </xf>
    <xf numFmtId="0" fontId="23" fillId="9" borderId="0" xfId="0" applyFont="1" applyFill="1" applyBorder="1" applyAlignment="1" applyProtection="1">
      <alignment horizontal="center"/>
    </xf>
    <xf numFmtId="0" fontId="23" fillId="0" borderId="0" xfId="0" applyFont="1" applyBorder="1" applyAlignment="1" applyProtection="1">
      <alignment horizontal="left"/>
      <protection locked="0"/>
    </xf>
    <xf numFmtId="0" fontId="8" fillId="0" borderId="0" xfId="0" applyFont="1" applyProtection="1"/>
    <xf numFmtId="0" fontId="8" fillId="0" borderId="5" xfId="0" applyFont="1" applyBorder="1" applyAlignment="1" applyProtection="1"/>
    <xf numFmtId="0" fontId="8" fillId="0" borderId="0" xfId="0" applyFont="1" applyBorder="1" applyAlignment="1" applyProtection="1"/>
    <xf numFmtId="0" fontId="8" fillId="0" borderId="0" xfId="0" applyFont="1" applyBorder="1" applyAlignment="1" applyProtection="1">
      <alignment horizontal="left"/>
    </xf>
    <xf numFmtId="0" fontId="29" fillId="0" borderId="0" xfId="0" applyFont="1" applyBorder="1" applyAlignment="1" applyProtection="1">
      <alignment horizontal="center"/>
    </xf>
    <xf numFmtId="0" fontId="29" fillId="0" borderId="0" xfId="0" applyFont="1" applyFill="1" applyBorder="1" applyAlignment="1" applyProtection="1">
      <alignment horizontal="left"/>
    </xf>
    <xf numFmtId="0" fontId="29"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Border="1" applyAlignment="1" applyProtection="1"/>
    <xf numFmtId="165" fontId="23" fillId="0" borderId="0" xfId="2" applyNumberFormat="1" applyFont="1" applyFill="1" applyBorder="1" applyAlignment="1" applyProtection="1">
      <alignment horizontal="center"/>
    </xf>
    <xf numFmtId="165" fontId="23" fillId="0" borderId="0" xfId="2" applyNumberFormat="1" applyFont="1" applyBorder="1" applyAlignment="1" applyProtection="1">
      <alignment vertical="center"/>
    </xf>
    <xf numFmtId="0" fontId="23" fillId="0" borderId="0" xfId="0" applyFont="1" applyFill="1" applyBorder="1" applyProtection="1"/>
    <xf numFmtId="0" fontId="23" fillId="0" borderId="0" xfId="0" applyFont="1" applyBorder="1" applyAlignment="1" applyProtection="1">
      <alignment vertical="center"/>
    </xf>
    <xf numFmtId="165" fontId="19" fillId="0" borderId="0" xfId="2" applyNumberFormat="1" applyFont="1" applyFill="1" applyBorder="1" applyAlignment="1" applyProtection="1">
      <alignment vertical="center"/>
    </xf>
    <xf numFmtId="0" fontId="29" fillId="0" borderId="0" xfId="0" applyFont="1" applyFill="1" applyBorder="1" applyProtection="1"/>
    <xf numFmtId="165" fontId="30" fillId="0" borderId="0" xfId="0" applyNumberFormat="1" applyFont="1" applyFill="1" applyBorder="1" applyProtection="1"/>
    <xf numFmtId="0" fontId="29" fillId="0" borderId="0" xfId="0" applyFont="1" applyBorder="1" applyProtection="1"/>
    <xf numFmtId="165" fontId="30" fillId="0" borderId="0" xfId="0" applyNumberFormat="1" applyFont="1" applyBorder="1" applyProtection="1"/>
    <xf numFmtId="165" fontId="23" fillId="6" borderId="0" xfId="0" applyNumberFormat="1" applyFont="1" applyFill="1" applyBorder="1" applyProtection="1"/>
    <xf numFmtId="0" fontId="23" fillId="0" borderId="11" xfId="0" applyFont="1" applyBorder="1" applyAlignment="1" applyProtection="1">
      <alignment horizontal="center"/>
    </xf>
    <xf numFmtId="165" fontId="23" fillId="0" borderId="11" xfId="2" applyNumberFormat="1" applyFont="1" applyBorder="1" applyAlignment="1" applyProtection="1">
      <alignment horizontal="center"/>
    </xf>
    <xf numFmtId="165" fontId="23" fillId="0" borderId="0" xfId="2" applyNumberFormat="1" applyFont="1" applyBorder="1" applyAlignment="1" applyProtection="1">
      <alignment horizontal="center"/>
    </xf>
    <xf numFmtId="165" fontId="23" fillId="0" borderId="0" xfId="0" applyNumberFormat="1" applyFont="1" applyBorder="1" applyProtection="1"/>
    <xf numFmtId="0" fontId="8" fillId="0" borderId="0" xfId="0" applyFont="1" applyBorder="1" applyAlignment="1" applyProtection="1">
      <alignment horizontal="center"/>
    </xf>
    <xf numFmtId="0" fontId="8" fillId="0" borderId="0" xfId="0" applyFont="1" applyFill="1" applyBorder="1" applyProtection="1"/>
    <xf numFmtId="0" fontId="8" fillId="0" borderId="0" xfId="0" applyFont="1" applyFill="1" applyBorder="1" applyAlignment="1" applyProtection="1">
      <alignment horizontal="center"/>
    </xf>
    <xf numFmtId="0" fontId="8" fillId="0" borderId="0" xfId="0" applyFont="1" applyFill="1" applyBorder="1" applyAlignment="1" applyProtection="1">
      <alignment vertical="center"/>
    </xf>
    <xf numFmtId="165" fontId="8" fillId="0" borderId="0" xfId="2" applyNumberFormat="1" applyFont="1" applyFill="1" applyBorder="1" applyAlignment="1" applyProtection="1">
      <alignment vertical="center"/>
    </xf>
    <xf numFmtId="165" fontId="8" fillId="0" borderId="0" xfId="0" applyNumberFormat="1" applyFont="1" applyFill="1" applyBorder="1" applyAlignment="1" applyProtection="1">
      <alignment vertical="center"/>
    </xf>
    <xf numFmtId="165" fontId="23" fillId="0" borderId="0" xfId="2" applyNumberFormat="1" applyFont="1" applyFill="1" applyBorder="1" applyAlignment="1" applyProtection="1">
      <alignment vertical="center"/>
    </xf>
    <xf numFmtId="44" fontId="23" fillId="0" borderId="0" xfId="0" applyNumberFormat="1" applyFont="1" applyBorder="1" applyProtection="1"/>
    <xf numFmtId="0" fontId="0" fillId="0" borderId="12" xfId="0" applyFont="1" applyBorder="1" applyAlignment="1" applyProtection="1">
      <alignment horizontal="left"/>
    </xf>
    <xf numFmtId="0" fontId="0" fillId="0" borderId="10" xfId="0" applyFont="1" applyBorder="1" applyAlignment="1" applyProtection="1">
      <alignment horizontal="left"/>
    </xf>
    <xf numFmtId="167" fontId="0" fillId="5" borderId="9" xfId="2" applyNumberFormat="1" applyFont="1" applyFill="1" applyBorder="1" applyProtection="1"/>
    <xf numFmtId="0" fontId="0" fillId="0" borderId="0" xfId="0" applyFont="1" applyFill="1" applyBorder="1" applyAlignment="1" applyProtection="1">
      <alignment horizontal="right"/>
    </xf>
    <xf numFmtId="166" fontId="0" fillId="0" borderId="0" xfId="2" applyNumberFormat="1" applyFont="1" applyFill="1" applyBorder="1" applyProtection="1"/>
    <xf numFmtId="44" fontId="0" fillId="0" borderId="0" xfId="2" applyFont="1" applyFill="1" applyBorder="1" applyProtection="1"/>
    <xf numFmtId="0" fontId="0" fillId="0" borderId="0" xfId="0" applyFont="1" applyBorder="1" applyProtection="1"/>
    <xf numFmtId="0" fontId="0" fillId="0" borderId="0" xfId="0" applyFont="1" applyFill="1" applyBorder="1" applyProtection="1"/>
    <xf numFmtId="0" fontId="0" fillId="0" borderId="0" xfId="0" applyFont="1" applyFill="1" applyBorder="1" applyAlignment="1" applyProtection="1">
      <alignment horizontal="left" wrapText="1" indent="1"/>
    </xf>
    <xf numFmtId="166" fontId="0" fillId="0" borderId="0" xfId="2" applyNumberFormat="1" applyFont="1" applyFill="1" applyBorder="1" applyAlignment="1" applyProtection="1">
      <alignment horizontal="center" vertical="center"/>
    </xf>
    <xf numFmtId="0" fontId="0" fillId="0" borderId="0" xfId="0" applyFont="1" applyFill="1" applyBorder="1" applyAlignment="1" applyProtection="1">
      <alignment horizontal="center" wrapText="1"/>
    </xf>
    <xf numFmtId="166" fontId="0" fillId="0" borderId="0" xfId="2" applyNumberFormat="1" applyFont="1" applyFill="1" applyBorder="1" applyAlignment="1" applyProtection="1">
      <alignment horizontal="center"/>
    </xf>
    <xf numFmtId="0" fontId="0" fillId="0" borderId="0" xfId="0" applyFont="1" applyFill="1" applyBorder="1" applyAlignment="1" applyProtection="1">
      <alignment horizontal="left"/>
    </xf>
    <xf numFmtId="0" fontId="28" fillId="0" borderId="0" xfId="0" applyFont="1" applyFill="1" applyBorder="1" applyAlignment="1" applyProtection="1">
      <alignment horizontal="left" indent="1"/>
    </xf>
    <xf numFmtId="0" fontId="0" fillId="0" borderId="0" xfId="0" applyFont="1" applyFill="1" applyBorder="1" applyAlignment="1" applyProtection="1">
      <alignment horizontal="left" wrapText="1" indent="2"/>
    </xf>
    <xf numFmtId="0" fontId="0" fillId="0" borderId="0" xfId="0" applyFont="1" applyFill="1" applyBorder="1" applyAlignment="1" applyProtection="1">
      <alignment horizontal="center" vertical="center"/>
    </xf>
    <xf numFmtId="0" fontId="0" fillId="0" borderId="9" xfId="0" applyFont="1" applyFill="1" applyBorder="1" applyProtection="1"/>
    <xf numFmtId="166" fontId="28" fillId="0" borderId="0" xfId="2" applyNumberFormat="1" applyFont="1" applyFill="1" applyBorder="1" applyAlignment="1" applyProtection="1">
      <alignment horizontal="center" vertical="center"/>
      <protection locked="0"/>
    </xf>
    <xf numFmtId="166" fontId="28" fillId="0" borderId="0" xfId="2" applyNumberFormat="1" applyFont="1" applyFill="1" applyBorder="1" applyAlignment="1" applyProtection="1">
      <alignment horizontal="center"/>
      <protection locked="0"/>
    </xf>
    <xf numFmtId="0" fontId="0" fillId="0" borderId="4" xfId="0" applyFill="1" applyBorder="1" applyProtection="1"/>
    <xf numFmtId="0" fontId="0" fillId="0" borderId="5" xfId="0" applyFill="1" applyBorder="1" applyProtection="1"/>
    <xf numFmtId="0" fontId="21" fillId="0" borderId="0" xfId="0" applyFont="1" applyBorder="1" applyAlignment="1" applyProtection="1">
      <alignment horizontal="center"/>
    </xf>
    <xf numFmtId="0" fontId="32" fillId="0" borderId="0" xfId="0" applyFont="1" applyBorder="1" applyAlignment="1" applyProtection="1">
      <alignment wrapText="1"/>
    </xf>
    <xf numFmtId="0" fontId="0" fillId="3" borderId="0" xfId="0" applyFont="1" applyFill="1" applyBorder="1" applyProtection="1"/>
    <xf numFmtId="0" fontId="32" fillId="0" borderId="0" xfId="0" applyFont="1" applyBorder="1" applyAlignment="1" applyProtection="1">
      <alignment horizontal="left" wrapText="1"/>
    </xf>
    <xf numFmtId="0" fontId="31" fillId="3" borderId="0" xfId="0" applyFont="1" applyFill="1" applyBorder="1" applyAlignment="1" applyProtection="1">
      <alignment wrapText="1"/>
    </xf>
    <xf numFmtId="0" fontId="31" fillId="0" borderId="0" xfId="0" applyFont="1" applyFill="1" applyBorder="1" applyAlignment="1" applyProtection="1">
      <alignment wrapText="1"/>
    </xf>
    <xf numFmtId="0" fontId="0" fillId="0" borderId="0" xfId="0" applyFont="1" applyBorder="1" applyAlignment="1" applyProtection="1">
      <alignment wrapText="1"/>
    </xf>
    <xf numFmtId="0" fontId="0" fillId="3" borderId="0" xfId="0" applyFont="1" applyFill="1" applyBorder="1" applyAlignment="1" applyProtection="1">
      <alignment wrapText="1"/>
    </xf>
    <xf numFmtId="0" fontId="0" fillId="0" borderId="0" xfId="0" applyFont="1" applyFill="1" applyBorder="1" applyAlignment="1" applyProtection="1">
      <alignment wrapText="1"/>
    </xf>
    <xf numFmtId="0" fontId="0" fillId="0" borderId="16" xfId="0" applyFill="1" applyBorder="1" applyProtection="1"/>
    <xf numFmtId="0" fontId="15" fillId="0" borderId="5" xfId="0" applyFont="1" applyFill="1" applyBorder="1" applyAlignment="1" applyProtection="1">
      <alignment horizontal="left"/>
    </xf>
    <xf numFmtId="0" fontId="4" fillId="0" borderId="5" xfId="0" applyFont="1" applyFill="1" applyBorder="1" applyAlignment="1" applyProtection="1">
      <alignment horizontal="center"/>
    </xf>
    <xf numFmtId="0" fontId="8" fillId="0" borderId="5" xfId="0" applyFont="1" applyFill="1" applyBorder="1" applyAlignment="1" applyProtection="1"/>
    <xf numFmtId="0" fontId="7" fillId="0" borderId="5" xfId="0" applyFont="1" applyFill="1" applyBorder="1" applyAlignment="1" applyProtection="1"/>
    <xf numFmtId="0" fontId="7" fillId="0" borderId="0" xfId="0" applyFont="1" applyBorder="1" applyAlignment="1" applyProtection="1">
      <alignment horizontal="left"/>
    </xf>
    <xf numFmtId="0" fontId="7" fillId="0" borderId="0" xfId="0" applyFont="1" applyBorder="1" applyAlignment="1" applyProtection="1"/>
    <xf numFmtId="0" fontId="20" fillId="0" borderId="0" xfId="0" applyFont="1" applyBorder="1" applyAlignment="1" applyProtection="1">
      <alignment horizontal="left"/>
    </xf>
    <xf numFmtId="0" fontId="7" fillId="0" borderId="5" xfId="0" applyFont="1" applyBorder="1" applyAlignment="1" applyProtection="1"/>
    <xf numFmtId="0" fontId="9" fillId="0" borderId="0" xfId="0" applyFont="1" applyFill="1" applyBorder="1" applyAlignment="1" applyProtection="1">
      <alignment horizontal="center"/>
    </xf>
    <xf numFmtId="0" fontId="20" fillId="0" borderId="0" xfId="0" applyFont="1" applyFill="1" applyBorder="1" applyAlignment="1" applyProtection="1">
      <alignment horizontal="right"/>
    </xf>
    <xf numFmtId="0" fontId="14" fillId="0" borderId="0" xfId="0" applyFont="1" applyFill="1" applyBorder="1" applyAlignment="1" applyProtection="1"/>
    <xf numFmtId="0" fontId="17" fillId="0" borderId="5" xfId="0" applyFont="1" applyFill="1" applyBorder="1" applyAlignment="1" applyProtection="1">
      <alignment horizontal="center"/>
    </xf>
    <xf numFmtId="0" fontId="14" fillId="6" borderId="0" xfId="0" applyFont="1" applyFill="1" applyBorder="1" applyAlignment="1" applyProtection="1">
      <alignment horizontal="center" wrapText="1"/>
    </xf>
    <xf numFmtId="49" fontId="19" fillId="0" borderId="0" xfId="0" applyNumberFormat="1" applyFont="1" applyFill="1" applyBorder="1" applyAlignment="1" applyProtection="1"/>
    <xf numFmtId="0" fontId="4" fillId="0" borderId="0" xfId="0" applyFont="1" applyFill="1" applyBorder="1" applyAlignment="1" applyProtection="1">
      <alignment horizontal="center"/>
    </xf>
    <xf numFmtId="0" fontId="19" fillId="0" borderId="0" xfId="0" applyFont="1" applyFill="1" applyBorder="1" applyAlignment="1" applyProtection="1"/>
    <xf numFmtId="0" fontId="39" fillId="0" borderId="0" xfId="0" applyFont="1" applyFill="1" applyBorder="1" applyAlignment="1" applyProtection="1">
      <alignment horizontal="center"/>
    </xf>
    <xf numFmtId="0" fontId="0" fillId="0" borderId="0" xfId="0" applyFill="1" applyBorder="1" applyProtection="1"/>
    <xf numFmtId="0" fontId="20" fillId="3" borderId="0" xfId="0" applyFont="1" applyFill="1" applyBorder="1" applyAlignment="1" applyProtection="1"/>
    <xf numFmtId="44" fontId="34" fillId="0" borderId="0" xfId="2" applyFont="1" applyFill="1" applyBorder="1" applyAlignment="1" applyProtection="1"/>
    <xf numFmtId="0" fontId="9" fillId="0" borderId="0" xfId="0" applyFont="1" applyFill="1" applyBorder="1" applyAlignment="1" applyProtection="1"/>
    <xf numFmtId="44" fontId="7" fillId="0" borderId="0" xfId="2" applyFont="1" applyFill="1" applyBorder="1" applyAlignment="1" applyProtection="1"/>
    <xf numFmtId="44" fontId="9" fillId="0" borderId="0" xfId="2" applyFont="1" applyFill="1" applyBorder="1" applyAlignment="1" applyProtection="1"/>
    <xf numFmtId="44" fontId="9" fillId="0" borderId="0" xfId="2" applyFont="1" applyFill="1" applyBorder="1" applyAlignment="1" applyProtection="1">
      <alignment horizontal="center"/>
    </xf>
    <xf numFmtId="0" fontId="3" fillId="0" borderId="0" xfId="0" applyFont="1" applyFill="1" applyBorder="1" applyAlignment="1" applyProtection="1">
      <alignment horizontal="center"/>
    </xf>
    <xf numFmtId="0" fontId="3" fillId="0" borderId="5" xfId="0" applyFont="1" applyFill="1" applyBorder="1" applyAlignment="1" applyProtection="1">
      <alignment horizontal="center"/>
    </xf>
    <xf numFmtId="0" fontId="0" fillId="0" borderId="5" xfId="0" applyFont="1" applyFill="1" applyBorder="1" applyAlignment="1" applyProtection="1">
      <alignment horizontal="center"/>
    </xf>
    <xf numFmtId="0" fontId="26" fillId="0" borderId="0" xfId="0" applyFont="1" applyFill="1" applyBorder="1" applyProtection="1"/>
    <xf numFmtId="164" fontId="29" fillId="0" borderId="0" xfId="0" applyNumberFormat="1" applyFont="1" applyFill="1" applyBorder="1" applyProtection="1"/>
    <xf numFmtId="44" fontId="30" fillId="0" borderId="0" xfId="0" applyNumberFormat="1" applyFont="1" applyFill="1" applyBorder="1" applyProtection="1"/>
    <xf numFmtId="164" fontId="3" fillId="0" borderId="0" xfId="1" applyNumberFormat="1" applyFont="1" applyFill="1" applyBorder="1" applyProtection="1"/>
    <xf numFmtId="44" fontId="5" fillId="0" borderId="0" xfId="0" applyNumberFormat="1" applyFont="1" applyFill="1" applyBorder="1" applyProtection="1"/>
    <xf numFmtId="44" fontId="5" fillId="0" borderId="5" xfId="0" applyNumberFormat="1" applyFont="1" applyFill="1" applyBorder="1" applyProtection="1"/>
    <xf numFmtId="0" fontId="3" fillId="0" borderId="0" xfId="0" applyFont="1" applyFill="1" applyBorder="1" applyProtection="1"/>
    <xf numFmtId="165" fontId="0" fillId="0" borderId="0" xfId="2" applyNumberFormat="1" applyFont="1" applyProtection="1"/>
    <xf numFmtId="0" fontId="0" fillId="0" borderId="2" xfId="0" applyFill="1" applyBorder="1" applyProtection="1"/>
    <xf numFmtId="0" fontId="8" fillId="0" borderId="0" xfId="0" applyFont="1" applyFill="1" applyBorder="1" applyAlignment="1" applyProtection="1"/>
    <xf numFmtId="0" fontId="7" fillId="0" borderId="0" xfId="0" applyFont="1" applyFill="1" applyBorder="1" applyAlignment="1" applyProtection="1"/>
    <xf numFmtId="9" fontId="19" fillId="0" borderId="0" xfId="0" applyNumberFormat="1" applyFont="1" applyFill="1" applyBorder="1" applyProtection="1"/>
    <xf numFmtId="0" fontId="20" fillId="0" borderId="0" xfId="0" applyFont="1" applyFill="1" applyBorder="1" applyAlignment="1" applyProtection="1">
      <alignment horizontal="center"/>
    </xf>
    <xf numFmtId="0" fontId="0" fillId="0" borderId="0" xfId="0" applyFont="1" applyBorder="1" applyAlignment="1" applyProtection="1">
      <alignment horizontal="left" indent="1"/>
    </xf>
    <xf numFmtId="44" fontId="19" fillId="0" borderId="0" xfId="0" applyNumberFormat="1" applyFont="1" applyFill="1" applyBorder="1" applyProtection="1"/>
    <xf numFmtId="0" fontId="28" fillId="0" borderId="0" xfId="0" applyFont="1" applyBorder="1" applyAlignment="1" applyProtection="1">
      <alignment horizontal="center"/>
    </xf>
    <xf numFmtId="0" fontId="28" fillId="0" borderId="0" xfId="0" applyFont="1" applyBorder="1" applyAlignment="1" applyProtection="1">
      <alignment horizontal="left" indent="2"/>
    </xf>
    <xf numFmtId="0" fontId="19" fillId="0" borderId="0" xfId="0" applyFont="1" applyBorder="1" applyAlignment="1" applyProtection="1">
      <alignment horizontal="left" indent="2"/>
    </xf>
    <xf numFmtId="1" fontId="23" fillId="0" borderId="0" xfId="0" applyNumberFormat="1" applyFont="1" applyBorder="1" applyAlignment="1" applyProtection="1">
      <alignment horizontal="left"/>
    </xf>
    <xf numFmtId="0" fontId="16" fillId="6" borderId="7" xfId="4" applyFill="1" applyBorder="1"/>
    <xf numFmtId="0" fontId="0" fillId="6" borderId="0" xfId="0" applyFill="1" applyBorder="1" applyAlignment="1" applyProtection="1">
      <alignment horizontal="center"/>
      <protection locked="0"/>
    </xf>
    <xf numFmtId="0" fontId="0" fillId="6" borderId="0" xfId="0" applyFill="1" applyBorder="1" applyProtection="1"/>
    <xf numFmtId="0" fontId="0" fillId="6" borderId="0" xfId="0" applyFill="1" applyBorder="1" applyAlignment="1" applyProtection="1">
      <alignment horizontal="center" vertical="center"/>
      <protection locked="0"/>
    </xf>
    <xf numFmtId="44" fontId="0" fillId="6" borderId="0" xfId="2" applyFont="1" applyFill="1" applyBorder="1" applyAlignment="1" applyProtection="1">
      <alignment horizontal="center"/>
      <protection locked="0"/>
    </xf>
    <xf numFmtId="164" fontId="0" fillId="6" borderId="0" xfId="1" applyNumberFormat="1" applyFont="1" applyFill="1" applyBorder="1" applyAlignment="1" applyProtection="1">
      <alignment horizontal="center"/>
      <protection locked="0"/>
    </xf>
    <xf numFmtId="0" fontId="18" fillId="6" borderId="5" xfId="0" applyFont="1" applyFill="1" applyBorder="1" applyAlignment="1" applyProtection="1">
      <alignment horizontal="left"/>
    </xf>
    <xf numFmtId="0" fontId="29" fillId="10" borderId="0" xfId="0" applyFont="1" applyFill="1" applyBorder="1" applyAlignment="1" applyProtection="1">
      <alignment horizontal="center" wrapText="1"/>
    </xf>
    <xf numFmtId="0" fontId="23" fillId="6" borderId="5" xfId="0" applyFont="1" applyFill="1" applyBorder="1" applyAlignment="1" applyProtection="1">
      <alignment horizontal="left"/>
    </xf>
    <xf numFmtId="0" fontId="23" fillId="6" borderId="0" xfId="0" applyFont="1" applyFill="1" applyBorder="1" applyAlignment="1" applyProtection="1"/>
    <xf numFmtId="0" fontId="0" fillId="6" borderId="0" xfId="0" applyFont="1" applyFill="1" applyBorder="1" applyProtection="1"/>
    <xf numFmtId="0" fontId="40" fillId="0" borderId="0" xfId="0" applyFont="1" applyFill="1" applyBorder="1" applyProtection="1"/>
    <xf numFmtId="0" fontId="41" fillId="0" borderId="0" xfId="0" applyFont="1" applyBorder="1" applyProtection="1"/>
    <xf numFmtId="0" fontId="21" fillId="0" borderId="0" xfId="0" applyFont="1" applyFill="1" applyBorder="1" applyAlignment="1" applyProtection="1">
      <alignment horizontal="center"/>
    </xf>
    <xf numFmtId="0" fontId="0" fillId="0" borderId="0" xfId="0" applyFont="1" applyFill="1" applyBorder="1" applyAlignment="1" applyProtection="1">
      <alignment horizontal="center" vertical="top" wrapText="1"/>
    </xf>
    <xf numFmtId="44" fontId="3" fillId="0" borderId="5" xfId="2" applyFont="1" applyFill="1" applyBorder="1" applyProtection="1"/>
    <xf numFmtId="0" fontId="29" fillId="10" borderId="0" xfId="0" applyFont="1" applyFill="1" applyBorder="1" applyAlignment="1" applyProtection="1">
      <alignment horizontal="center" vertical="center"/>
    </xf>
    <xf numFmtId="0" fontId="3" fillId="5" borderId="0" xfId="0" applyFont="1" applyFill="1" applyBorder="1" applyProtection="1"/>
    <xf numFmtId="0" fontId="0" fillId="5" borderId="0" xfId="0" applyFill="1" applyBorder="1" applyProtection="1"/>
    <xf numFmtId="44" fontId="43" fillId="0" borderId="0" xfId="2" applyFont="1" applyFill="1" applyBorder="1" applyAlignment="1" applyProtection="1">
      <alignment horizontal="center" vertical="center"/>
    </xf>
    <xf numFmtId="0" fontId="42" fillId="0" borderId="1" xfId="0" applyFont="1" applyBorder="1" applyAlignment="1" applyProtection="1">
      <alignment horizontal="center"/>
    </xf>
    <xf numFmtId="0" fontId="42" fillId="0" borderId="2" xfId="0" applyFont="1" applyBorder="1" applyAlignment="1" applyProtection="1">
      <alignment horizontal="center"/>
    </xf>
    <xf numFmtId="0" fontId="42" fillId="0" borderId="16" xfId="0" applyFont="1" applyBorder="1" applyAlignment="1" applyProtection="1">
      <alignment horizontal="center"/>
    </xf>
    <xf numFmtId="0" fontId="45" fillId="0" borderId="4" xfId="0" applyFont="1" applyBorder="1" applyAlignment="1" applyProtection="1"/>
    <xf numFmtId="0" fontId="45" fillId="0" borderId="0" xfId="0" applyFont="1" applyAlignment="1" applyProtection="1"/>
    <xf numFmtId="165" fontId="45" fillId="0" borderId="22" xfId="2" applyNumberFormat="1" applyFont="1" applyFill="1" applyBorder="1" applyAlignment="1" applyProtection="1">
      <alignment horizontal="center"/>
    </xf>
    <xf numFmtId="165" fontId="45" fillId="0" borderId="24" xfId="2" applyNumberFormat="1" applyFont="1" applyFill="1" applyBorder="1" applyAlignment="1" applyProtection="1"/>
    <xf numFmtId="165" fontId="42" fillId="0" borderId="23" xfId="0" applyNumberFormat="1" applyFont="1" applyFill="1" applyBorder="1" applyProtection="1"/>
    <xf numFmtId="2" fontId="45" fillId="0" borderId="0" xfId="0" applyNumberFormat="1" applyFont="1" applyFill="1" applyBorder="1" applyAlignment="1" applyProtection="1"/>
    <xf numFmtId="165" fontId="5" fillId="0" borderId="0" xfId="2" applyNumberFormat="1" applyFont="1" applyBorder="1" applyProtection="1"/>
    <xf numFmtId="0" fontId="8" fillId="0" borderId="1" xfId="0" applyFont="1" applyBorder="1" applyProtection="1"/>
    <xf numFmtId="0" fontId="8" fillId="0" borderId="4" xfId="0" applyFont="1" applyBorder="1" applyProtection="1"/>
    <xf numFmtId="0" fontId="23" fillId="0" borderId="4" xfId="0" applyFont="1" applyBorder="1" applyProtection="1"/>
    <xf numFmtId="0" fontId="0" fillId="0" borderId="4" xfId="0" applyFont="1" applyBorder="1" applyProtection="1"/>
    <xf numFmtId="0" fontId="18" fillId="0" borderId="4" xfId="0" applyFont="1" applyFill="1" applyBorder="1" applyAlignment="1" applyProtection="1">
      <alignment wrapText="1"/>
    </xf>
    <xf numFmtId="44" fontId="8" fillId="0" borderId="0" xfId="0" applyNumberFormat="1" applyFont="1" applyProtection="1"/>
    <xf numFmtId="167" fontId="8" fillId="0" borderId="0" xfId="0" applyNumberFormat="1" applyFont="1" applyProtection="1"/>
    <xf numFmtId="165" fontId="28" fillId="6" borderId="0" xfId="2" applyNumberFormat="1" applyFont="1" applyFill="1" applyBorder="1" applyProtection="1">
      <protection locked="0"/>
    </xf>
    <xf numFmtId="0" fontId="28" fillId="0" borderId="0" xfId="0" applyFont="1" applyBorder="1" applyAlignment="1" applyProtection="1"/>
    <xf numFmtId="165" fontId="28" fillId="0" borderId="0" xfId="2" applyNumberFormat="1" applyFont="1" applyFill="1" applyBorder="1" applyProtection="1">
      <protection locked="0"/>
    </xf>
    <xf numFmtId="44" fontId="0" fillId="2" borderId="11" xfId="2" applyNumberFormat="1" applyFont="1" applyFill="1" applyBorder="1" applyProtection="1">
      <protection locked="0"/>
    </xf>
    <xf numFmtId="166" fontId="0" fillId="2" borderId="11" xfId="2" applyNumberFormat="1" applyFont="1" applyFill="1" applyBorder="1" applyAlignment="1" applyProtection="1">
      <protection locked="0"/>
    </xf>
    <xf numFmtId="0" fontId="28" fillId="6" borderId="0" xfId="0" applyFont="1" applyFill="1" applyBorder="1" applyAlignment="1" applyProtection="1">
      <alignment horizontal="center" vertical="center"/>
      <protection locked="0"/>
    </xf>
    <xf numFmtId="167" fontId="0" fillId="0" borderId="0" xfId="0" applyNumberFormat="1"/>
    <xf numFmtId="0" fontId="44" fillId="0" borderId="3" xfId="0" applyFont="1" applyBorder="1" applyAlignment="1" applyProtection="1">
      <alignment horizontal="left"/>
    </xf>
    <xf numFmtId="0" fontId="45" fillId="0" borderId="0" xfId="0" applyFont="1" applyFill="1" applyBorder="1" applyAlignment="1" applyProtection="1">
      <alignment horizontal="left" indent="1"/>
    </xf>
    <xf numFmtId="2" fontId="45" fillId="0" borderId="0" xfId="0" applyNumberFormat="1" applyFont="1" applyFill="1" applyBorder="1" applyAlignment="1" applyProtection="1">
      <alignment horizontal="center"/>
    </xf>
    <xf numFmtId="165" fontId="42" fillId="0" borderId="26" xfId="0" applyNumberFormat="1" applyFont="1" applyFill="1" applyBorder="1" applyProtection="1"/>
    <xf numFmtId="2" fontId="45" fillId="0" borderId="28" xfId="0" applyNumberFormat="1" applyFont="1" applyFill="1" applyBorder="1" applyAlignment="1" applyProtection="1"/>
    <xf numFmtId="2" fontId="45" fillId="0" borderId="29" xfId="0" applyNumberFormat="1" applyFont="1" applyFill="1" applyBorder="1" applyAlignment="1" applyProtection="1"/>
    <xf numFmtId="2" fontId="42" fillId="0" borderId="27" xfId="0" applyNumberFormat="1" applyFont="1" applyFill="1" applyBorder="1" applyAlignment="1" applyProtection="1">
      <alignment horizontal="center"/>
    </xf>
    <xf numFmtId="165" fontId="45" fillId="0" borderId="30" xfId="2" applyNumberFormat="1" applyFont="1" applyFill="1" applyBorder="1" applyAlignment="1" applyProtection="1">
      <alignment horizontal="center"/>
    </xf>
    <xf numFmtId="0" fontId="44" fillId="0" borderId="25" xfId="0" applyFont="1" applyFill="1" applyBorder="1" applyAlignment="1" applyProtection="1">
      <alignment horizontal="center"/>
    </xf>
    <xf numFmtId="44" fontId="45" fillId="0" borderId="25" xfId="0" applyNumberFormat="1" applyFont="1" applyFill="1" applyBorder="1" applyAlignment="1" applyProtection="1"/>
    <xf numFmtId="165" fontId="0" fillId="2" borderId="30" xfId="2" applyNumberFormat="1" applyFont="1" applyFill="1" applyBorder="1" applyProtection="1">
      <protection locked="0"/>
    </xf>
    <xf numFmtId="0" fontId="3" fillId="5" borderId="0" xfId="0" applyFont="1" applyFill="1" applyProtection="1"/>
    <xf numFmtId="0" fontId="0" fillId="5" borderId="0" xfId="0" applyFill="1" applyProtection="1"/>
    <xf numFmtId="9" fontId="19" fillId="0" borderId="0" xfId="3" applyFont="1" applyBorder="1" applyAlignment="1" applyProtection="1">
      <alignment horizontal="center"/>
    </xf>
    <xf numFmtId="0" fontId="0" fillId="0" borderId="0" xfId="0" applyFont="1" applyAlignment="1" applyProtection="1">
      <alignment horizontal="left"/>
    </xf>
    <xf numFmtId="165" fontId="0" fillId="0" borderId="0" xfId="0" applyNumberFormat="1" applyProtection="1"/>
    <xf numFmtId="165" fontId="0" fillId="0" borderId="0" xfId="0" applyNumberFormat="1" applyAlignment="1" applyProtection="1">
      <alignment horizontal="left"/>
    </xf>
    <xf numFmtId="165" fontId="0" fillId="0" borderId="0" xfId="0" applyNumberFormat="1" applyBorder="1" applyProtection="1"/>
    <xf numFmtId="0" fontId="0" fillId="3" borderId="0" xfId="0" applyFill="1" applyBorder="1" applyProtection="1"/>
    <xf numFmtId="165" fontId="0" fillId="0" borderId="0" xfId="2" applyNumberFormat="1" applyFont="1" applyBorder="1" applyProtection="1"/>
    <xf numFmtId="0" fontId="3" fillId="5" borderId="0" xfId="0" applyFont="1" applyFill="1" applyAlignment="1" applyProtection="1">
      <alignment horizontal="center"/>
    </xf>
    <xf numFmtId="0" fontId="28" fillId="0" borderId="0" xfId="0" applyFont="1" applyProtection="1"/>
    <xf numFmtId="0" fontId="28" fillId="0" borderId="0" xfId="0" applyFont="1" applyAlignment="1" applyProtection="1">
      <alignment wrapText="1"/>
    </xf>
    <xf numFmtId="0" fontId="50" fillId="0" borderId="0" xfId="0" applyFont="1" applyProtection="1"/>
    <xf numFmtId="0" fontId="19" fillId="0" borderId="0" xfId="0" applyFont="1" applyFill="1" applyBorder="1" applyAlignment="1" applyProtection="1">
      <alignment horizontal="left" vertical="top" wrapText="1"/>
    </xf>
    <xf numFmtId="0" fontId="20" fillId="5" borderId="0" xfId="0" applyFont="1" applyFill="1" applyProtection="1"/>
    <xf numFmtId="0" fontId="19" fillId="0" borderId="0" xfId="0" applyFont="1" applyAlignment="1" applyProtection="1"/>
    <xf numFmtId="0" fontId="36" fillId="0" borderId="0" xfId="0" applyFont="1" applyAlignment="1" applyProtection="1"/>
    <xf numFmtId="0" fontId="19" fillId="0" borderId="0" xfId="0" applyFont="1" applyFill="1" applyBorder="1" applyAlignment="1" applyProtection="1">
      <alignment vertical="top" wrapText="1"/>
    </xf>
    <xf numFmtId="165" fontId="0" fillId="0" borderId="0" xfId="0" applyNumberFormat="1" applyBorder="1" applyAlignment="1" applyProtection="1">
      <alignment horizontal="center"/>
    </xf>
    <xf numFmtId="0" fontId="36" fillId="0" borderId="0" xfId="0" applyFont="1" applyFill="1" applyBorder="1" applyAlignment="1" applyProtection="1">
      <alignment wrapText="1"/>
    </xf>
    <xf numFmtId="0" fontId="28" fillId="0" borderId="0" xfId="0" applyFont="1" applyFill="1" applyBorder="1" applyAlignment="1" applyProtection="1">
      <alignment wrapText="1"/>
    </xf>
    <xf numFmtId="0" fontId="7" fillId="0" borderId="0" xfId="0" applyFont="1" applyAlignment="1">
      <alignment horizontal="center" wrapText="1"/>
    </xf>
    <xf numFmtId="0" fontId="28" fillId="0" borderId="0" xfId="0" applyFont="1" applyAlignment="1" applyProtection="1"/>
    <xf numFmtId="0" fontId="3" fillId="0" borderId="0" xfId="4" applyFont="1" applyAlignment="1">
      <alignment horizontal="left"/>
    </xf>
    <xf numFmtId="0" fontId="2" fillId="6" borderId="0" xfId="4" applyFont="1" applyFill="1"/>
    <xf numFmtId="0" fontId="3" fillId="6" borderId="0" xfId="4" applyFont="1" applyFill="1" applyAlignment="1">
      <alignment horizontal="center"/>
    </xf>
    <xf numFmtId="0" fontId="36" fillId="6" borderId="0" xfId="4" applyFont="1" applyFill="1"/>
    <xf numFmtId="0" fontId="2" fillId="0" borderId="0" xfId="4" applyFont="1"/>
    <xf numFmtId="0" fontId="37" fillId="6" borderId="0" xfId="4" applyFont="1" applyFill="1"/>
    <xf numFmtId="0" fontId="0" fillId="0" borderId="5" xfId="4" applyFont="1" applyBorder="1" applyAlignment="1">
      <alignment horizontal="center" vertical="center"/>
    </xf>
    <xf numFmtId="0" fontId="16" fillId="0" borderId="5" xfId="4" applyBorder="1"/>
    <xf numFmtId="0" fontId="3" fillId="6" borderId="0" xfId="4" applyFont="1" applyFill="1"/>
    <xf numFmtId="0" fontId="38" fillId="6" borderId="0" xfId="4" applyFont="1" applyFill="1"/>
    <xf numFmtId="0" fontId="3" fillId="0" borderId="5" xfId="4" applyFont="1" applyBorder="1" applyAlignment="1">
      <alignment horizontal="center"/>
    </xf>
    <xf numFmtId="0" fontId="0" fillId="0" borderId="5" xfId="4" applyFont="1" applyBorder="1" applyAlignment="1">
      <alignment horizontal="center"/>
    </xf>
    <xf numFmtId="0" fontId="35" fillId="6" borderId="0" xfId="4" applyFont="1" applyFill="1"/>
    <xf numFmtId="0" fontId="2" fillId="6" borderId="0" xfId="4" applyFont="1" applyFill="1" applyAlignment="1">
      <alignment horizontal="right" wrapText="1"/>
    </xf>
    <xf numFmtId="0" fontId="28" fillId="6" borderId="0" xfId="4" applyFont="1" applyFill="1" applyAlignment="1">
      <alignment vertical="center"/>
    </xf>
    <xf numFmtId="44" fontId="30" fillId="0" borderId="0" xfId="0" applyNumberFormat="1" applyFont="1" applyBorder="1" applyProtection="1"/>
    <xf numFmtId="44" fontId="0" fillId="0" borderId="0" xfId="2" applyFont="1" applyFill="1" applyBorder="1" applyAlignment="1" applyProtection="1">
      <alignment horizontal="right"/>
    </xf>
    <xf numFmtId="0" fontId="29" fillId="0" borderId="12" xfId="0" applyFont="1" applyFill="1" applyBorder="1" applyAlignment="1" applyProtection="1">
      <alignment horizontal="left"/>
    </xf>
    <xf numFmtId="0" fontId="35" fillId="0" borderId="0" xfId="0" applyFont="1" applyBorder="1" applyAlignment="1" applyProtection="1">
      <alignment horizontal="left" vertical="center" indent="1"/>
    </xf>
    <xf numFmtId="0" fontId="3" fillId="0" borderId="0" xfId="0" applyFont="1" applyFill="1" applyBorder="1" applyAlignment="1" applyProtection="1">
      <alignment horizontal="right" vertical="center"/>
    </xf>
    <xf numFmtId="2" fontId="0" fillId="0" borderId="0" xfId="0" applyNumberFormat="1" applyBorder="1" applyAlignment="1" applyProtection="1">
      <alignment horizontal="center"/>
    </xf>
    <xf numFmtId="0" fontId="26" fillId="0" borderId="0" xfId="0" applyFont="1" applyProtection="1"/>
    <xf numFmtId="44" fontId="0" fillId="2" borderId="11" xfId="2" applyFont="1" applyFill="1" applyBorder="1" applyAlignment="1" applyProtection="1">
      <protection locked="0"/>
    </xf>
    <xf numFmtId="165" fontId="42" fillId="0" borderId="26" xfId="2" applyNumberFormat="1" applyFont="1" applyFill="1" applyBorder="1" applyProtection="1"/>
    <xf numFmtId="165" fontId="45" fillId="0" borderId="26" xfId="0" applyNumberFormat="1" applyFont="1" applyFill="1" applyBorder="1" applyAlignment="1" applyProtection="1">
      <alignment horizontal="center"/>
    </xf>
    <xf numFmtId="0" fontId="0" fillId="0" borderId="0" xfId="0" applyAlignment="1">
      <alignment horizontal="center"/>
    </xf>
    <xf numFmtId="0" fontId="0" fillId="0" borderId="0" xfId="0" applyAlignment="1">
      <alignment horizontal="center" vertical="center"/>
    </xf>
    <xf numFmtId="0" fontId="0" fillId="3" borderId="0" xfId="0" applyFill="1"/>
    <xf numFmtId="0" fontId="0" fillId="0" borderId="12" xfId="0" applyBorder="1" applyAlignment="1">
      <alignment horizontal="center"/>
    </xf>
    <xf numFmtId="0" fontId="54" fillId="0" borderId="0" xfId="0" applyFont="1" applyAlignment="1">
      <alignment horizontal="center" vertical="center"/>
    </xf>
    <xf numFmtId="0" fontId="54" fillId="0" borderId="0" xfId="0" applyFont="1" applyAlignment="1">
      <alignment horizontal="center" wrapText="1"/>
    </xf>
    <xf numFmtId="0" fontId="0" fillId="0" borderId="10" xfId="0" applyBorder="1" applyAlignment="1">
      <alignment horizontal="center" wrapText="1"/>
    </xf>
    <xf numFmtId="0" fontId="43" fillId="0" borderId="0" xfId="0" applyFont="1"/>
    <xf numFmtId="0" fontId="55" fillId="0" borderId="0" xfId="0" applyFont="1"/>
    <xf numFmtId="0" fontId="0" fillId="0" borderId="12" xfId="0" applyBorder="1"/>
    <xf numFmtId="0" fontId="0" fillId="0" borderId="10" xfId="0" applyBorder="1" applyAlignment="1">
      <alignment wrapText="1"/>
    </xf>
    <xf numFmtId="0" fontId="0" fillId="0" borderId="0" xfId="0" applyAlignment="1">
      <alignment horizontal="left" indent="4"/>
    </xf>
    <xf numFmtId="0" fontId="0" fillId="14" borderId="0" xfId="0" applyFill="1"/>
    <xf numFmtId="0" fontId="43" fillId="0" borderId="0" xfId="0" applyFont="1" applyAlignment="1">
      <alignment horizontal="center" vertical="center"/>
    </xf>
    <xf numFmtId="0" fontId="0" fillId="6" borderId="0" xfId="0" applyFill="1" applyAlignment="1">
      <alignment horizontal="center" vertical="center"/>
    </xf>
    <xf numFmtId="0" fontId="0" fillId="0" borderId="0" xfId="0" applyAlignment="1">
      <alignment horizontal="left" indent="1"/>
    </xf>
    <xf numFmtId="0" fontId="0" fillId="15" borderId="0" xfId="0" applyFill="1"/>
    <xf numFmtId="0" fontId="0" fillId="15" borderId="0" xfId="0" applyFill="1" applyAlignment="1">
      <alignment horizontal="left" indent="4"/>
    </xf>
    <xf numFmtId="0" fontId="0" fillId="15" borderId="0" xfId="0" applyFill="1" applyAlignment="1">
      <alignment horizontal="center" vertical="center"/>
    </xf>
    <xf numFmtId="0" fontId="0" fillId="15" borderId="0" xfId="0" applyFill="1" applyAlignment="1">
      <alignment wrapText="1"/>
    </xf>
    <xf numFmtId="0" fontId="0" fillId="0" borderId="3" xfId="0" applyBorder="1" applyAlignment="1">
      <alignment horizontal="center"/>
    </xf>
    <xf numFmtId="0" fontId="54" fillId="0" borderId="3" xfId="0" applyFont="1" applyBorder="1" applyAlignment="1">
      <alignment horizontal="center" wrapText="1"/>
    </xf>
    <xf numFmtId="0" fontId="54" fillId="0" borderId="0" xfId="0" applyFont="1" applyAlignment="1">
      <alignment horizontal="center"/>
    </xf>
    <xf numFmtId="0" fontId="56" fillId="0" borderId="0" xfId="0" applyFont="1" applyAlignment="1">
      <alignment horizontal="left"/>
    </xf>
    <xf numFmtId="0" fontId="57" fillId="0" borderId="0" xfId="0" applyFont="1"/>
    <xf numFmtId="0" fontId="56" fillId="0" borderId="0" xfId="0" applyFont="1"/>
    <xf numFmtId="0" fontId="37" fillId="0" borderId="0" xfId="0" applyFont="1" applyAlignment="1">
      <alignment horizontal="left" indent="1"/>
    </xf>
    <xf numFmtId="0" fontId="0" fillId="14" borderId="0" xfId="0" applyFill="1" applyAlignment="1">
      <alignment horizontal="left" indent="3"/>
    </xf>
    <xf numFmtId="0" fontId="56" fillId="0" borderId="0" xfId="0" applyFont="1" applyAlignment="1">
      <alignment horizontal="left" indent="1"/>
    </xf>
    <xf numFmtId="0" fontId="0" fillId="0" borderId="0" xfId="0" applyAlignment="1">
      <alignment horizontal="left" indent="2"/>
    </xf>
    <xf numFmtId="0" fontId="0" fillId="10" borderId="0" xfId="0" applyFill="1" applyAlignment="1">
      <alignment horizontal="left" indent="3"/>
    </xf>
    <xf numFmtId="0" fontId="0" fillId="10" borderId="0" xfId="0" applyFill="1"/>
    <xf numFmtId="0" fontId="37" fillId="0" borderId="0" xfId="0" applyFont="1"/>
    <xf numFmtId="0" fontId="0" fillId="7" borderId="0" xfId="0" applyFill="1" applyAlignment="1">
      <alignment horizontal="left" indent="3"/>
    </xf>
    <xf numFmtId="0" fontId="0" fillId="7" borderId="0" xfId="0" applyFill="1"/>
    <xf numFmtId="0" fontId="0" fillId="0" borderId="0" xfId="0" applyAlignment="1">
      <alignment horizontal="left" indent="3"/>
    </xf>
    <xf numFmtId="0" fontId="37" fillId="0" borderId="0" xfId="0" applyFont="1" applyAlignment="1">
      <alignment horizontal="left"/>
    </xf>
    <xf numFmtId="0" fontId="58" fillId="0" borderId="0" xfId="0" applyFont="1"/>
    <xf numFmtId="0" fontId="0" fillId="16" borderId="0" xfId="0" applyFill="1" applyAlignment="1">
      <alignment horizontal="left" indent="3"/>
    </xf>
    <xf numFmtId="0" fontId="0" fillId="16" borderId="0" xfId="0" applyFill="1"/>
    <xf numFmtId="0" fontId="0" fillId="0" borderId="13" xfId="0" applyBorder="1"/>
    <xf numFmtId="0" fontId="0" fillId="0" borderId="8" xfId="0" applyBorder="1" applyAlignment="1">
      <alignment wrapText="1"/>
    </xf>
    <xf numFmtId="0" fontId="0" fillId="0" borderId="9" xfId="0" applyBorder="1" applyAlignment="1">
      <alignment wrapText="1"/>
    </xf>
    <xf numFmtId="0" fontId="58" fillId="0" borderId="0" xfId="0" applyFont="1" applyAlignment="1">
      <alignment horizontal="right" vertical="center"/>
    </xf>
    <xf numFmtId="0" fontId="59" fillId="0" borderId="0" xfId="0" applyFont="1" applyAlignment="1">
      <alignment horizontal="center"/>
    </xf>
    <xf numFmtId="0" fontId="0" fillId="0" borderId="0" xfId="0"/>
    <xf numFmtId="0" fontId="0" fillId="0" borderId="0" xfId="0"/>
    <xf numFmtId="0" fontId="1" fillId="0" borderId="0" xfId="4" applyFont="1"/>
    <xf numFmtId="0" fontId="1" fillId="6" borderId="0" xfId="4" applyFont="1" applyFill="1"/>
    <xf numFmtId="0" fontId="3" fillId="5" borderId="0" xfId="4" applyFont="1" applyFill="1"/>
    <xf numFmtId="0" fontId="1" fillId="0" borderId="5" xfId="4" applyFont="1" applyBorder="1" applyAlignment="1">
      <alignment horizontal="center" vertical="center"/>
    </xf>
    <xf numFmtId="0" fontId="0" fillId="0" borderId="8" xfId="0" applyBorder="1"/>
    <xf numFmtId="0" fontId="0" fillId="0" borderId="1" xfId="0" applyBorder="1"/>
    <xf numFmtId="0" fontId="0" fillId="0" borderId="2" xfId="0" applyBorder="1"/>
    <xf numFmtId="0" fontId="0" fillId="0" borderId="16" xfId="0" applyBorder="1"/>
    <xf numFmtId="0" fontId="0" fillId="0" borderId="4" xfId="0" applyBorder="1"/>
    <xf numFmtId="0" fontId="0" fillId="0" borderId="5" xfId="0" applyBorder="1"/>
    <xf numFmtId="0" fontId="27" fillId="0" borderId="0" xfId="0" applyFont="1"/>
    <xf numFmtId="0" fontId="4" fillId="0" borderId="0" xfId="0" applyFont="1" applyAlignment="1">
      <alignment horizontal="center"/>
    </xf>
    <xf numFmtId="0" fontId="3" fillId="0" borderId="5" xfId="0" applyFont="1" applyBorder="1" applyAlignment="1">
      <alignment horizontal="center"/>
    </xf>
    <xf numFmtId="0" fontId="3" fillId="0" borderId="0" xfId="0" applyFont="1"/>
    <xf numFmtId="0" fontId="0" fillId="6" borderId="0" xfId="0" applyFill="1" applyAlignment="1" applyProtection="1">
      <alignment horizontal="center"/>
      <protection locked="0"/>
    </xf>
    <xf numFmtId="0" fontId="0" fillId="6" borderId="0" xfId="0" applyFill="1"/>
    <xf numFmtId="0" fontId="19" fillId="0" borderId="0" xfId="0" applyFont="1"/>
    <xf numFmtId="0" fontId="0" fillId="0" borderId="6" xfId="0" applyBorder="1"/>
    <xf numFmtId="0" fontId="0" fillId="0" borderId="7" xfId="0" applyBorder="1"/>
    <xf numFmtId="0" fontId="0" fillId="0" borderId="17" xfId="0" applyBorder="1"/>
    <xf numFmtId="0" fontId="24" fillId="0" borderId="0" xfId="0" applyFont="1"/>
    <xf numFmtId="3" fontId="24" fillId="0" borderId="0" xfId="0" applyNumberFormat="1" applyFont="1"/>
    <xf numFmtId="0" fontId="25" fillId="0" borderId="0" xfId="0" applyFont="1"/>
    <xf numFmtId="0" fontId="0" fillId="0" borderId="0" xfId="0" applyFill="1" applyBorder="1" applyAlignment="1" applyProtection="1">
      <protection locked="0"/>
    </xf>
    <xf numFmtId="0" fontId="1" fillId="0" borderId="0" xfId="0" applyFont="1" applyProtection="1"/>
    <xf numFmtId="0" fontId="1" fillId="0" borderId="4" xfId="0" applyFont="1" applyBorder="1" applyProtection="1"/>
    <xf numFmtId="0" fontId="1" fillId="0" borderId="0" xfId="0" applyFont="1" applyFill="1" applyProtection="1"/>
    <xf numFmtId="0" fontId="1" fillId="0" borderId="4" xfId="0" applyFont="1" applyFill="1" applyBorder="1" applyProtection="1"/>
    <xf numFmtId="0" fontId="1" fillId="0" borderId="0" xfId="0" applyFont="1" applyFill="1" applyBorder="1" applyAlignment="1" applyProtection="1">
      <alignment horizontal="center"/>
    </xf>
    <xf numFmtId="0" fontId="0" fillId="0" borderId="0" xfId="0" applyBorder="1"/>
    <xf numFmtId="0" fontId="0" fillId="0" borderId="0" xfId="0" applyFill="1" applyBorder="1"/>
    <xf numFmtId="0" fontId="3" fillId="0" borderId="0" xfId="0" applyFont="1" applyBorder="1" applyAlignment="1" applyProtection="1">
      <alignment horizontal="left" vertical="center"/>
    </xf>
    <xf numFmtId="0" fontId="28" fillId="0" borderId="0" xfId="0" applyFont="1" applyBorder="1" applyProtection="1"/>
    <xf numFmtId="165" fontId="8" fillId="0" borderId="0" xfId="2" applyNumberFormat="1" applyFont="1"/>
    <xf numFmtId="49" fontId="8" fillId="0" borderId="7" xfId="0" applyNumberFormat="1" applyFont="1" applyBorder="1"/>
    <xf numFmtId="165" fontId="8" fillId="0" borderId="7" xfId="2" applyNumberFormat="1" applyFont="1" applyBorder="1"/>
    <xf numFmtId="0" fontId="8" fillId="0" borderId="7" xfId="0" applyFont="1" applyBorder="1"/>
    <xf numFmtId="0" fontId="0" fillId="0" borderId="0" xfId="0" applyAlignment="1">
      <alignment vertical="center" wrapText="1"/>
    </xf>
    <xf numFmtId="0" fontId="28" fillId="0" borderId="0" xfId="0" applyFont="1"/>
    <xf numFmtId="0" fontId="0" fillId="0" borderId="0" xfId="0" applyAlignment="1">
      <alignment horizontal="left" vertical="center"/>
    </xf>
    <xf numFmtId="0" fontId="0" fillId="0" borderId="0" xfId="0" applyFill="1" applyBorder="1" applyAlignment="1">
      <alignment horizontal="left"/>
    </xf>
    <xf numFmtId="0" fontId="3" fillId="6" borderId="0" xfId="4" applyFont="1" applyFill="1" applyBorder="1" applyAlignment="1">
      <alignment horizontal="center"/>
    </xf>
    <xf numFmtId="0" fontId="21" fillId="0" borderId="0" xfId="4" applyFont="1" applyFill="1" applyBorder="1"/>
    <xf numFmtId="0" fontId="0" fillId="0" borderId="0" xfId="0"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0" fillId="0" borderId="0" xfId="0" applyFill="1" applyBorder="1" applyAlignment="1" applyProtection="1">
      <alignment horizontal="left"/>
    </xf>
    <xf numFmtId="0" fontId="0" fillId="0" borderId="12" xfId="0" applyFill="1" applyBorder="1" applyProtection="1"/>
    <xf numFmtId="0" fontId="28" fillId="0" borderId="0" xfId="0" applyFont="1" applyFill="1" applyBorder="1" applyAlignment="1" applyProtection="1">
      <alignment horizontal="left" vertical="top"/>
    </xf>
    <xf numFmtId="0" fontId="28" fillId="0" borderId="0" xfId="0" applyFont="1" applyFill="1" applyProtection="1"/>
    <xf numFmtId="0" fontId="1" fillId="0" borderId="0" xfId="0" applyFont="1" applyBorder="1" applyProtection="1"/>
    <xf numFmtId="0" fontId="1" fillId="0" borderId="0" xfId="0" applyFont="1" applyFill="1" applyBorder="1" applyProtection="1"/>
    <xf numFmtId="0" fontId="0" fillId="0" borderId="0" xfId="0" applyBorder="1" applyAlignment="1" applyProtection="1">
      <alignment horizontal="center" vertical="center" wrapText="1"/>
    </xf>
    <xf numFmtId="0" fontId="2" fillId="0" borderId="0" xfId="4" applyFont="1" applyFill="1" applyBorder="1"/>
    <xf numFmtId="44" fontId="0" fillId="0" borderId="0" xfId="0" applyNumberFormat="1" applyFill="1" applyProtection="1"/>
    <xf numFmtId="170" fontId="0" fillId="0" borderId="0" xfId="0" applyNumberFormat="1" applyFill="1" applyProtection="1"/>
    <xf numFmtId="169" fontId="0" fillId="0" borderId="0" xfId="0" applyNumberFormat="1" applyFill="1" applyProtection="1"/>
    <xf numFmtId="164" fontId="0" fillId="0" borderId="0" xfId="1" applyNumberFormat="1" applyFont="1" applyFill="1" applyBorder="1" applyAlignment="1" applyProtection="1">
      <alignment horizontal="center"/>
      <protection locked="0"/>
    </xf>
    <xf numFmtId="0" fontId="0" fillId="0" borderId="0" xfId="0" applyFill="1" applyBorder="1" applyAlignment="1">
      <alignment horizontal="center"/>
    </xf>
    <xf numFmtId="0" fontId="0" fillId="0" borderId="0" xfId="0" applyAlignment="1">
      <alignment horizontal="center" vertical="center" wrapText="1"/>
    </xf>
    <xf numFmtId="0" fontId="23" fillId="0" borderId="0" xfId="0" applyFont="1" applyBorder="1" applyAlignment="1" applyProtection="1">
      <alignment horizontal="left" wrapText="1"/>
    </xf>
    <xf numFmtId="0" fontId="3" fillId="0" borderId="0" xfId="0" applyFont="1" applyBorder="1" applyAlignment="1" applyProtection="1">
      <alignment wrapText="1"/>
    </xf>
    <xf numFmtId="44" fontId="0" fillId="0" borderId="0" xfId="2" applyNumberFormat="1" applyFont="1" applyFill="1" applyBorder="1" applyProtection="1"/>
    <xf numFmtId="0" fontId="61" fillId="0" borderId="0" xfId="0" applyFont="1" applyBorder="1" applyProtection="1"/>
    <xf numFmtId="44" fontId="28" fillId="0" borderId="0" xfId="0" applyNumberFormat="1" applyFont="1" applyProtection="1"/>
    <xf numFmtId="0" fontId="28" fillId="0" borderId="0" xfId="0" applyFont="1" applyFill="1" applyBorder="1" applyAlignment="1" applyProtection="1">
      <alignment vertical="top" wrapText="1"/>
    </xf>
    <xf numFmtId="0" fontId="28" fillId="0" borderId="0" xfId="0" applyFont="1" applyFill="1" applyBorder="1" applyAlignment="1" applyProtection="1">
      <alignment horizontal="right"/>
    </xf>
    <xf numFmtId="0" fontId="28" fillId="0" borderId="0" xfId="0" applyFont="1" applyFill="1" applyBorder="1" applyProtection="1"/>
    <xf numFmtId="0" fontId="28" fillId="0" borderId="0" xfId="0" applyFont="1" applyBorder="1" applyAlignment="1" applyProtection="1">
      <alignment horizontal="left" wrapText="1" indent="1"/>
    </xf>
    <xf numFmtId="0" fontId="3" fillId="0" borderId="0" xfId="4" applyFont="1" applyFill="1" applyBorder="1"/>
    <xf numFmtId="0" fontId="3" fillId="0" borderId="0" xfId="4" applyFont="1" applyFill="1" applyBorder="1" applyAlignment="1">
      <alignment horizontal="center"/>
    </xf>
    <xf numFmtId="0" fontId="2" fillId="0" borderId="0" xfId="4" applyFont="1" applyFill="1"/>
    <xf numFmtId="0" fontId="3" fillId="0" borderId="31" xfId="0" applyFont="1" applyBorder="1"/>
    <xf numFmtId="0" fontId="3" fillId="7" borderId="31" xfId="0" applyFont="1" applyFill="1" applyBorder="1"/>
    <xf numFmtId="0" fontId="0" fillId="0" borderId="31" xfId="0" applyBorder="1"/>
    <xf numFmtId="49" fontId="0" fillId="0" borderId="0" xfId="0" applyNumberFormat="1" applyBorder="1" applyAlignment="1" applyProtection="1"/>
    <xf numFmtId="0" fontId="54" fillId="0" borderId="3" xfId="0" applyFont="1" applyFill="1" applyBorder="1" applyAlignment="1">
      <alignment horizontal="center" wrapText="1"/>
    </xf>
    <xf numFmtId="0" fontId="54" fillId="0" borderId="0" xfId="0" applyFont="1" applyFill="1" applyAlignment="1">
      <alignment horizontal="center"/>
    </xf>
    <xf numFmtId="0" fontId="59" fillId="0" borderId="0" xfId="0" applyFont="1" applyFill="1" applyAlignment="1">
      <alignment horizontal="center"/>
    </xf>
    <xf numFmtId="0" fontId="0" fillId="0" borderId="0" xfId="0" applyFill="1" applyAlignment="1">
      <alignment horizontal="center"/>
    </xf>
    <xf numFmtId="0" fontId="0" fillId="0" borderId="8" xfId="0" applyFill="1" applyBorder="1" applyAlignment="1">
      <alignment horizontal="center"/>
    </xf>
    <xf numFmtId="0" fontId="0" fillId="0" borderId="8" xfId="0" applyBorder="1" applyAlignment="1">
      <alignment horizontal="center"/>
    </xf>
    <xf numFmtId="0" fontId="3" fillId="0" borderId="0" xfId="0" applyFont="1" applyFill="1" applyAlignment="1">
      <alignment horizontal="left"/>
    </xf>
    <xf numFmtId="0" fontId="19" fillId="0" borderId="0" xfId="0" applyFont="1" applyProtection="1"/>
    <xf numFmtId="0" fontId="19" fillId="0" borderId="0" xfId="0" applyFont="1" applyFill="1" applyProtection="1"/>
    <xf numFmtId="0" fontId="0" fillId="0" borderId="0" xfId="0" applyFont="1" applyProtection="1"/>
    <xf numFmtId="0" fontId="0" fillId="0" borderId="0" xfId="0" applyFont="1" applyFill="1" applyProtection="1"/>
    <xf numFmtId="0" fontId="0" fillId="0" borderId="0" xfId="0" applyFont="1" applyFill="1" applyBorder="1" applyAlignment="1" applyProtection="1">
      <alignment vertical="top" wrapText="1"/>
    </xf>
    <xf numFmtId="165" fontId="2" fillId="0" borderId="30" xfId="2" applyNumberFormat="1" applyFont="1" applyFill="1" applyBorder="1" applyProtection="1"/>
    <xf numFmtId="44" fontId="63" fillId="0" borderId="25" xfId="0" applyNumberFormat="1" applyFont="1" applyFill="1" applyBorder="1" applyAlignment="1" applyProtection="1"/>
    <xf numFmtId="165" fontId="2" fillId="0" borderId="26" xfId="0" applyNumberFormat="1" applyFont="1" applyFill="1" applyBorder="1" applyProtection="1"/>
    <xf numFmtId="165" fontId="2" fillId="0" borderId="25" xfId="0" applyNumberFormat="1" applyFont="1" applyFill="1" applyBorder="1" applyProtection="1"/>
    <xf numFmtId="0" fontId="3" fillId="0" borderId="0" xfId="0" applyFont="1" applyFill="1" applyBorder="1" applyAlignment="1" applyProtection="1"/>
    <xf numFmtId="0" fontId="28" fillId="0" borderId="0" xfId="0" applyFont="1" applyFill="1" applyBorder="1" applyAlignment="1" applyProtection="1">
      <alignment horizontal="center"/>
      <protection locked="0"/>
    </xf>
    <xf numFmtId="0" fontId="0" fillId="0" borderId="0" xfId="0" applyFont="1" applyFill="1" applyBorder="1" applyAlignment="1" applyProtection="1">
      <alignment vertical="center"/>
    </xf>
    <xf numFmtId="44" fontId="0" fillId="0" borderId="11" xfId="0" applyNumberFormat="1" applyFont="1" applyFill="1" applyBorder="1" applyAlignment="1" applyProtection="1">
      <alignment vertical="center"/>
    </xf>
    <xf numFmtId="44" fontId="0" fillId="0" borderId="32" xfId="2" applyFont="1" applyFill="1" applyBorder="1" applyAlignment="1" applyProtection="1">
      <alignment horizontal="right"/>
    </xf>
    <xf numFmtId="0" fontId="36" fillId="0" borderId="0" xfId="0" applyFont="1" applyFill="1" applyBorder="1" applyAlignment="1" applyProtection="1">
      <alignment horizontal="left"/>
    </xf>
    <xf numFmtId="0" fontId="21" fillId="0" borderId="0" xfId="0" applyFont="1" applyFill="1" applyBorder="1" applyProtection="1"/>
    <xf numFmtId="0" fontId="0" fillId="7" borderId="0" xfId="0" applyFill="1" applyAlignment="1"/>
    <xf numFmtId="0" fontId="64" fillId="7" borderId="0" xfId="0" applyFont="1" applyFill="1"/>
    <xf numFmtId="0" fontId="0" fillId="2" borderId="33" xfId="4" applyFont="1" applyFill="1" applyBorder="1" applyAlignment="1" applyProtection="1">
      <alignment horizontal="center" vertical="center"/>
      <protection locked="0"/>
    </xf>
    <xf numFmtId="0" fontId="28" fillId="6" borderId="33" xfId="4"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xf>
    <xf numFmtId="0" fontId="23" fillId="6" borderId="0" xfId="0" applyFont="1" applyFill="1" applyBorder="1" applyAlignment="1" applyProtection="1">
      <alignment horizontal="center"/>
    </xf>
    <xf numFmtId="0" fontId="23" fillId="0" borderId="33" xfId="0" applyFont="1" applyFill="1" applyBorder="1" applyAlignment="1" applyProtection="1">
      <alignment horizontal="center"/>
    </xf>
    <xf numFmtId="0" fontId="0" fillId="0" borderId="0" xfId="0" applyAlignment="1">
      <alignment horizontal="center" wrapText="1"/>
    </xf>
    <xf numFmtId="0" fontId="0" fillId="6" borderId="0" xfId="0" applyFill="1" applyBorder="1" applyAlignment="1" applyProtection="1">
      <alignment horizontal="center"/>
    </xf>
    <xf numFmtId="0" fontId="28" fillId="0" borderId="0" xfId="0" applyFont="1" applyFill="1" applyBorder="1" applyAlignment="1" applyProtection="1">
      <alignment horizontal="center"/>
    </xf>
    <xf numFmtId="0" fontId="0" fillId="0" borderId="0" xfId="0" applyFill="1" applyBorder="1" applyAlignment="1" applyProtection="1">
      <alignment horizontal="center" vertical="center"/>
    </xf>
    <xf numFmtId="0" fontId="0" fillId="6" borderId="0" xfId="0" applyFill="1" applyBorder="1" applyAlignment="1" applyProtection="1">
      <alignment horizontal="center" vertical="center"/>
    </xf>
    <xf numFmtId="0" fontId="0" fillId="0" borderId="0" xfId="0" applyFill="1" applyAlignment="1" applyProtection="1"/>
    <xf numFmtId="0" fontId="28" fillId="0" borderId="0" xfId="0" applyFont="1" applyFill="1" applyBorder="1" applyAlignment="1" applyProtection="1">
      <alignment horizontal="left" vertical="top"/>
      <protection locked="0"/>
    </xf>
    <xf numFmtId="0" fontId="28" fillId="0" borderId="0" xfId="0" applyFont="1" applyFill="1" applyBorder="1" applyAlignment="1" applyProtection="1">
      <alignment horizontal="left" vertical="top" wrapText="1"/>
      <protection locked="0"/>
    </xf>
    <xf numFmtId="0" fontId="28" fillId="6" borderId="0" xfId="0" applyFont="1" applyFill="1" applyBorder="1" applyAlignment="1" applyProtection="1">
      <alignment horizontal="left"/>
    </xf>
    <xf numFmtId="0" fontId="28" fillId="6" borderId="0" xfId="0" applyFont="1" applyFill="1" applyBorder="1" applyProtection="1"/>
    <xf numFmtId="0" fontId="0" fillId="0" borderId="0" xfId="0" applyFill="1" applyBorder="1" applyAlignment="1" applyProtection="1"/>
    <xf numFmtId="43" fontId="0" fillId="0" borderId="0" xfId="1" applyNumberFormat="1" applyFont="1" applyFill="1" applyBorder="1" applyAlignment="1" applyProtection="1"/>
    <xf numFmtId="164" fontId="0" fillId="6" borderId="0" xfId="1" applyNumberFormat="1" applyFont="1" applyFill="1" applyBorder="1" applyAlignment="1" applyProtection="1">
      <alignment horizontal="center"/>
    </xf>
    <xf numFmtId="165" fontId="28" fillId="0" borderId="0" xfId="2" applyNumberFormat="1" applyFont="1" applyFill="1" applyBorder="1" applyProtection="1"/>
    <xf numFmtId="0" fontId="28" fillId="6" borderId="0" xfId="0" applyFont="1" applyFill="1" applyBorder="1" applyAlignment="1" applyProtection="1">
      <alignment horizontal="center" vertical="center"/>
    </xf>
    <xf numFmtId="9" fontId="2" fillId="0" borderId="0" xfId="3" applyFont="1" applyFill="1" applyBorder="1" applyProtection="1"/>
    <xf numFmtId="9" fontId="0" fillId="0" borderId="0" xfId="3" applyFont="1" applyFill="1" applyBorder="1" applyProtection="1"/>
    <xf numFmtId="9" fontId="19" fillId="0" borderId="25" xfId="3" applyFont="1" applyFill="1" applyBorder="1" applyAlignment="1" applyProtection="1">
      <alignment horizontal="center"/>
    </xf>
    <xf numFmtId="165" fontId="7" fillId="0" borderId="0" xfId="2" applyNumberFormat="1" applyFont="1" applyFill="1" applyBorder="1" applyAlignment="1" applyProtection="1">
      <alignment horizontal="center"/>
    </xf>
    <xf numFmtId="9" fontId="7" fillId="0" borderId="0" xfId="3" applyFont="1" applyFill="1" applyBorder="1" applyAlignment="1" applyProtection="1"/>
    <xf numFmtId="44" fontId="45" fillId="2" borderId="25" xfId="0" applyNumberFormat="1" applyFont="1" applyFill="1" applyBorder="1" applyAlignment="1" applyProtection="1">
      <protection locked="0"/>
    </xf>
    <xf numFmtId="165" fontId="45" fillId="2" borderId="25" xfId="0" applyNumberFormat="1" applyFont="1" applyFill="1" applyBorder="1" applyAlignment="1" applyProtection="1">
      <protection locked="0"/>
    </xf>
    <xf numFmtId="0" fontId="16" fillId="6" borderId="0" xfId="4" applyFill="1" applyProtection="1"/>
    <xf numFmtId="0" fontId="16" fillId="6" borderId="1" xfId="4" applyFill="1" applyBorder="1" applyProtection="1"/>
    <xf numFmtId="0" fontId="16" fillId="6" borderId="2" xfId="4" applyFill="1" applyBorder="1" applyProtection="1"/>
    <xf numFmtId="0" fontId="16" fillId="6" borderId="16" xfId="4" applyFill="1" applyBorder="1" applyProtection="1"/>
    <xf numFmtId="0" fontId="1" fillId="0" borderId="0" xfId="4" applyFont="1" applyProtection="1"/>
    <xf numFmtId="0" fontId="16" fillId="6" borderId="4" xfId="4" applyFill="1" applyBorder="1" applyProtection="1"/>
    <xf numFmtId="0" fontId="16" fillId="6" borderId="5" xfId="4" applyFill="1" applyBorder="1" applyProtection="1"/>
    <xf numFmtId="0" fontId="3" fillId="0" borderId="0" xfId="4" applyFont="1" applyAlignment="1" applyProtection="1">
      <alignment horizontal="left"/>
    </xf>
    <xf numFmtId="0" fontId="2" fillId="6" borderId="0" xfId="4" applyFont="1" applyFill="1" applyProtection="1"/>
    <xf numFmtId="0" fontId="23" fillId="0" borderId="0" xfId="0" applyFont="1" applyAlignment="1" applyProtection="1">
      <alignment horizontal="left"/>
    </xf>
    <xf numFmtId="0" fontId="3" fillId="6" borderId="0" xfId="4" applyFont="1" applyFill="1" applyAlignment="1" applyProtection="1">
      <alignment horizontal="center"/>
    </xf>
    <xf numFmtId="0" fontId="1" fillId="6" borderId="0" xfId="4" applyFont="1" applyFill="1" applyProtection="1"/>
    <xf numFmtId="0" fontId="2" fillId="0" borderId="0" xfId="4" applyFont="1" applyProtection="1"/>
    <xf numFmtId="0" fontId="1" fillId="0" borderId="5" xfId="4" applyFont="1" applyBorder="1" applyAlignment="1" applyProtection="1">
      <alignment horizontal="center" vertical="center"/>
    </xf>
    <xf numFmtId="0" fontId="0" fillId="0" borderId="5" xfId="4" applyFont="1" applyBorder="1" applyAlignment="1" applyProtection="1">
      <alignment horizontal="center" vertical="center"/>
    </xf>
    <xf numFmtId="0" fontId="16" fillId="0" borderId="5" xfId="4" applyBorder="1" applyProtection="1"/>
    <xf numFmtId="0" fontId="38" fillId="6" borderId="0" xfId="4" applyFont="1" applyFill="1" applyProtection="1"/>
    <xf numFmtId="0" fontId="3" fillId="0" borderId="5" xfId="4" applyFont="1" applyBorder="1" applyAlignment="1" applyProtection="1">
      <alignment horizontal="center"/>
    </xf>
    <xf numFmtId="0" fontId="0" fillId="0" borderId="5" xfId="4" applyFont="1" applyBorder="1" applyAlignment="1" applyProtection="1">
      <alignment horizontal="center"/>
    </xf>
    <xf numFmtId="0" fontId="28" fillId="0" borderId="0" xfId="0" applyFont="1" applyAlignment="1" applyProtection="1">
      <alignment vertical="center"/>
    </xf>
    <xf numFmtId="0" fontId="35" fillId="6" borderId="0" xfId="4" applyFont="1" applyFill="1" applyProtection="1"/>
    <xf numFmtId="0" fontId="3" fillId="5" borderId="0" xfId="4" applyFont="1" applyFill="1" applyAlignment="1" applyProtection="1"/>
    <xf numFmtId="0" fontId="3" fillId="5" borderId="0" xfId="4" applyFont="1" applyFill="1" applyProtection="1"/>
    <xf numFmtId="0" fontId="16" fillId="6" borderId="6" xfId="4" applyFill="1" applyBorder="1" applyProtection="1"/>
    <xf numFmtId="0" fontId="16" fillId="6" borderId="7" xfId="4" applyFill="1" applyBorder="1" applyProtection="1"/>
    <xf numFmtId="0" fontId="16" fillId="6" borderId="17" xfId="4" applyFill="1" applyBorder="1" applyProtection="1"/>
    <xf numFmtId="0" fontId="0" fillId="0" borderId="0" xfId="0" applyAlignment="1" applyProtection="1">
      <alignment horizontal="left" vertical="top" wrapText="1"/>
    </xf>
    <xf numFmtId="0" fontId="0" fillId="0" borderId="0" xfId="0" applyFont="1" applyAlignment="1" applyProtection="1">
      <alignment wrapText="1"/>
    </xf>
    <xf numFmtId="0" fontId="0" fillId="0" borderId="33" xfId="0" applyBorder="1" applyProtection="1"/>
    <xf numFmtId="0" fontId="16" fillId="0" borderId="0" xfId="4" applyFill="1" applyProtection="1"/>
    <xf numFmtId="0" fontId="16" fillId="0" borderId="4" xfId="4" applyFill="1" applyBorder="1" applyProtection="1"/>
    <xf numFmtId="0" fontId="3" fillId="0" borderId="0" xfId="4" applyFont="1" applyFill="1" applyBorder="1" applyAlignment="1" applyProtection="1">
      <alignment horizontal="right"/>
    </xf>
    <xf numFmtId="0" fontId="3" fillId="0" borderId="0" xfId="4" applyFont="1" applyFill="1" applyBorder="1" applyAlignment="1" applyProtection="1">
      <alignment horizontal="center"/>
    </xf>
    <xf numFmtId="0" fontId="2" fillId="0" borderId="0" xfId="0" applyFont="1" applyFill="1" applyBorder="1" applyAlignment="1" applyProtection="1"/>
    <xf numFmtId="0" fontId="0" fillId="0" borderId="5" xfId="4" applyFont="1" applyFill="1" applyBorder="1" applyAlignment="1" applyProtection="1">
      <alignment horizontal="center"/>
    </xf>
    <xf numFmtId="0" fontId="0" fillId="0" borderId="0" xfId="0" applyFill="1" applyAlignment="1" applyProtection="1">
      <alignment wrapText="1"/>
    </xf>
    <xf numFmtId="0" fontId="65" fillId="6" borderId="10" xfId="4" applyFont="1" applyFill="1" applyBorder="1" applyAlignment="1" applyProtection="1">
      <alignment horizontal="right"/>
    </xf>
    <xf numFmtId="0" fontId="7" fillId="6" borderId="0" xfId="4" applyFont="1" applyFill="1" applyProtection="1"/>
    <xf numFmtId="0" fontId="7" fillId="6" borderId="2" xfId="4" applyFont="1" applyFill="1" applyBorder="1" applyProtection="1"/>
    <xf numFmtId="0" fontId="19" fillId="6" borderId="0" xfId="4" applyFont="1" applyFill="1" applyProtection="1"/>
    <xf numFmtId="0" fontId="20" fillId="6" borderId="0" xfId="4" applyFont="1" applyFill="1" applyAlignment="1" applyProtection="1">
      <alignment horizontal="center"/>
    </xf>
    <xf numFmtId="0" fontId="20" fillId="5" borderId="0" xfId="4" applyFont="1" applyFill="1" applyProtection="1"/>
    <xf numFmtId="0" fontId="7" fillId="6" borderId="7" xfId="4" applyFont="1" applyFill="1" applyBorder="1" applyProtection="1"/>
    <xf numFmtId="0" fontId="0" fillId="0" borderId="0" xfId="0" applyFill="1" applyBorder="1" applyAlignment="1" applyProtection="1">
      <alignment vertical="center" wrapText="1"/>
    </xf>
    <xf numFmtId="0" fontId="0" fillId="0" borderId="3" xfId="0" applyBorder="1" applyProtection="1"/>
    <xf numFmtId="0" fontId="0" fillId="0" borderId="3" xfId="0" applyFill="1" applyBorder="1" applyProtection="1"/>
    <xf numFmtId="0" fontId="24" fillId="0" borderId="0" xfId="0" applyFont="1" applyBorder="1" applyProtection="1"/>
    <xf numFmtId="3" fontId="24" fillId="0" borderId="0" xfId="0" applyNumberFormat="1" applyFont="1" applyBorder="1" applyProtection="1"/>
    <xf numFmtId="0" fontId="25" fillId="0" borderId="0" xfId="0" applyFont="1" applyBorder="1" applyProtection="1"/>
    <xf numFmtId="0" fontId="3" fillId="10" borderId="33" xfId="0" applyFont="1" applyFill="1" applyBorder="1" applyAlignment="1" applyProtection="1">
      <alignment horizontal="center"/>
    </xf>
    <xf numFmtId="10" fontId="0" fillId="7" borderId="33" xfId="0" applyNumberFormat="1" applyFill="1" applyBorder="1" applyAlignment="1" applyProtection="1">
      <alignment horizontal="center"/>
    </xf>
    <xf numFmtId="9" fontId="0" fillId="7" borderId="33" xfId="3" applyFont="1" applyFill="1" applyBorder="1" applyAlignment="1" applyProtection="1">
      <alignment horizontal="center"/>
    </xf>
    <xf numFmtId="0" fontId="0" fillId="7" borderId="33" xfId="0" applyFill="1" applyBorder="1" applyAlignment="1" applyProtection="1">
      <alignment horizontal="center"/>
    </xf>
    <xf numFmtId="0" fontId="0" fillId="0" borderId="35" xfId="0" applyFill="1" applyBorder="1" applyProtection="1"/>
    <xf numFmtId="10" fontId="0" fillId="0" borderId="35" xfId="0" applyNumberFormat="1" applyFill="1" applyBorder="1" applyAlignment="1" applyProtection="1">
      <alignment horizontal="center"/>
    </xf>
    <xf numFmtId="0" fontId="0" fillId="0" borderId="35" xfId="0" applyFill="1" applyBorder="1" applyAlignment="1" applyProtection="1">
      <alignment horizontal="center"/>
    </xf>
    <xf numFmtId="0" fontId="0" fillId="2" borderId="33" xfId="0" applyFill="1" applyBorder="1" applyAlignment="1" applyProtection="1">
      <alignment horizontal="center"/>
      <protection locked="0"/>
    </xf>
    <xf numFmtId="0" fontId="0" fillId="11" borderId="33" xfId="0" applyFill="1" applyBorder="1" applyAlignment="1" applyProtection="1">
      <alignment horizontal="center"/>
      <protection locked="0"/>
    </xf>
    <xf numFmtId="0" fontId="2" fillId="2" borderId="33" xfId="4" applyFont="1" applyFill="1" applyBorder="1" applyProtection="1">
      <protection locked="0"/>
    </xf>
    <xf numFmtId="0" fontId="3" fillId="5" borderId="33" xfId="4" applyFont="1" applyFill="1" applyBorder="1" applyAlignment="1">
      <alignment horizontal="center"/>
    </xf>
    <xf numFmtId="0" fontId="0" fillId="0" borderId="33" xfId="4" applyFont="1" applyBorder="1" applyAlignment="1">
      <alignment horizontal="center" vertical="center"/>
    </xf>
    <xf numFmtId="0" fontId="0" fillId="0" borderId="34" xfId="4" applyFont="1" applyBorder="1" applyAlignment="1">
      <alignment horizontal="center" vertical="center"/>
    </xf>
    <xf numFmtId="0" fontId="0" fillId="6" borderId="33" xfId="4" applyFont="1" applyFill="1" applyBorder="1" applyAlignment="1">
      <alignment horizontal="center" vertical="center"/>
    </xf>
    <xf numFmtId="0" fontId="2" fillId="8" borderId="33" xfId="4" applyFont="1" applyFill="1" applyBorder="1"/>
    <xf numFmtId="0" fontId="3" fillId="5" borderId="33" xfId="4" applyFont="1" applyFill="1" applyBorder="1"/>
    <xf numFmtId="0" fontId="2" fillId="0" borderId="33" xfId="4" applyFont="1" applyBorder="1" applyAlignment="1">
      <alignment horizontal="center" vertical="center"/>
    </xf>
    <xf numFmtId="0" fontId="3" fillId="2" borderId="33" xfId="4" applyFont="1" applyFill="1" applyBorder="1" applyAlignment="1" applyProtection="1">
      <alignment horizontal="center" vertical="center"/>
      <protection locked="0"/>
    </xf>
    <xf numFmtId="0" fontId="21" fillId="0" borderId="33" xfId="4" applyFont="1" applyBorder="1" applyAlignment="1" applyProtection="1">
      <alignment horizontal="center"/>
      <protection locked="0"/>
    </xf>
    <xf numFmtId="0" fontId="2" fillId="3" borderId="33" xfId="4" applyFont="1" applyFill="1" applyBorder="1"/>
    <xf numFmtId="0" fontId="2" fillId="6" borderId="33" xfId="4" applyFont="1" applyFill="1" applyBorder="1" applyAlignment="1">
      <alignment horizontal="center" vertical="center"/>
    </xf>
    <xf numFmtId="0" fontId="0" fillId="6" borderId="34" xfId="4" applyFont="1" applyFill="1" applyBorder="1" applyAlignment="1">
      <alignment horizontal="center" vertical="center"/>
    </xf>
    <xf numFmtId="0" fontId="3" fillId="2" borderId="33" xfId="4" applyFont="1" applyFill="1" applyBorder="1" applyAlignment="1" applyProtection="1">
      <alignment horizontal="center"/>
      <protection locked="0"/>
    </xf>
    <xf numFmtId="0" fontId="0" fillId="6" borderId="34" xfId="4" applyFont="1" applyFill="1" applyBorder="1" applyAlignment="1">
      <alignment horizontal="center" vertical="center" wrapText="1"/>
    </xf>
    <xf numFmtId="0" fontId="2" fillId="2" borderId="33" xfId="4" applyFont="1" applyFill="1" applyBorder="1" applyAlignment="1" applyProtection="1">
      <alignment horizontal="center" vertical="center"/>
      <protection locked="0"/>
    </xf>
    <xf numFmtId="0" fontId="3" fillId="5" borderId="33" xfId="4" applyFont="1" applyFill="1" applyBorder="1" applyAlignment="1">
      <alignment wrapText="1"/>
    </xf>
    <xf numFmtId="0" fontId="2" fillId="0" borderId="34" xfId="4" applyFont="1" applyBorder="1" applyAlignment="1">
      <alignment horizontal="center" vertical="center"/>
    </xf>
    <xf numFmtId="49" fontId="2" fillId="0" borderId="34" xfId="4" applyNumberFormat="1" applyFont="1" applyBorder="1" applyAlignment="1">
      <alignment horizontal="center" vertical="center"/>
    </xf>
    <xf numFmtId="49" fontId="0" fillId="6" borderId="34" xfId="4" applyNumberFormat="1" applyFont="1" applyFill="1" applyBorder="1" applyAlignment="1">
      <alignment horizontal="center" vertical="center"/>
    </xf>
    <xf numFmtId="0" fontId="3" fillId="10" borderId="34" xfId="4" applyFont="1" applyFill="1" applyBorder="1"/>
    <xf numFmtId="0" fontId="3" fillId="10" borderId="33" xfId="4" applyFont="1" applyFill="1" applyBorder="1"/>
    <xf numFmtId="0" fontId="2" fillId="6" borderId="33" xfId="4" applyFont="1" applyFill="1" applyBorder="1" applyAlignment="1">
      <alignment horizontal="center"/>
    </xf>
    <xf numFmtId="0" fontId="2" fillId="7" borderId="33" xfId="4" applyFont="1" applyFill="1" applyBorder="1" applyAlignment="1">
      <alignment horizontal="center"/>
    </xf>
    <xf numFmtId="0" fontId="2" fillId="6" borderId="35" xfId="4" applyFont="1" applyFill="1" applyBorder="1" applyAlignment="1">
      <alignment horizontal="center"/>
    </xf>
    <xf numFmtId="0" fontId="2" fillId="6" borderId="35" xfId="4" applyFont="1" applyFill="1" applyBorder="1"/>
    <xf numFmtId="0" fontId="2" fillId="7" borderId="33" xfId="4" applyFont="1" applyFill="1" applyBorder="1"/>
    <xf numFmtId="0" fontId="3" fillId="6" borderId="33" xfId="4" applyFont="1" applyFill="1" applyBorder="1" applyAlignment="1">
      <alignment horizontal="center"/>
    </xf>
    <xf numFmtId="0" fontId="3" fillId="7" borderId="33" xfId="4" applyFont="1" applyFill="1" applyBorder="1"/>
    <xf numFmtId="0" fontId="3" fillId="10" borderId="33" xfId="4" applyFont="1" applyFill="1" applyBorder="1" applyAlignment="1">
      <alignment horizontal="left"/>
    </xf>
    <xf numFmtId="0" fontId="20" fillId="10" borderId="33" xfId="4" applyFont="1" applyFill="1" applyBorder="1"/>
    <xf numFmtId="0" fontId="2" fillId="6" borderId="33" xfId="4" applyFont="1" applyFill="1" applyBorder="1" applyAlignment="1">
      <alignment horizontal="left"/>
    </xf>
    <xf numFmtId="0" fontId="0" fillId="2" borderId="33" xfId="0" applyFill="1" applyBorder="1" applyProtection="1">
      <protection locked="0"/>
    </xf>
    <xf numFmtId="0" fontId="0" fillId="2" borderId="33" xfId="0" applyFill="1" applyBorder="1" applyAlignment="1" applyProtection="1">
      <alignment wrapText="1"/>
      <protection locked="0"/>
    </xf>
    <xf numFmtId="0" fontId="3" fillId="10" borderId="33" xfId="0" applyFont="1" applyFill="1" applyBorder="1"/>
    <xf numFmtId="0" fontId="3" fillId="10" borderId="33" xfId="0" applyFont="1" applyFill="1" applyBorder="1" applyAlignment="1">
      <alignment horizontal="center"/>
    </xf>
    <xf numFmtId="0" fontId="0" fillId="0" borderId="33" xfId="0" applyBorder="1"/>
    <xf numFmtId="0" fontId="0" fillId="7" borderId="33" xfId="0" applyFill="1" applyBorder="1"/>
    <xf numFmtId="0" fontId="0" fillId="2" borderId="33" xfId="0" applyFill="1" applyBorder="1" applyAlignment="1" applyProtection="1">
      <protection locked="0"/>
    </xf>
    <xf numFmtId="9" fontId="0" fillId="2" borderId="33" xfId="1" applyNumberFormat="1" applyFont="1" applyFill="1" applyBorder="1" applyAlignment="1" applyProtection="1">
      <protection locked="0"/>
    </xf>
    <xf numFmtId="0" fontId="3" fillId="10" borderId="33" xfId="0" applyFont="1" applyFill="1" applyBorder="1" applyProtection="1"/>
    <xf numFmtId="0" fontId="0" fillId="7" borderId="33" xfId="0" applyFont="1" applyFill="1" applyBorder="1" applyAlignment="1" applyProtection="1">
      <alignment horizontal="left"/>
    </xf>
    <xf numFmtId="0" fontId="0" fillId="7" borderId="33" xfId="0" applyFont="1" applyFill="1" applyBorder="1" applyAlignment="1" applyProtection="1">
      <alignment horizontal="center"/>
    </xf>
    <xf numFmtId="0" fontId="3" fillId="7" borderId="33" xfId="0" applyFont="1" applyFill="1" applyBorder="1" applyAlignment="1" applyProtection="1">
      <alignment horizontal="center"/>
    </xf>
    <xf numFmtId="9" fontId="2" fillId="7" borderId="33" xfId="3" applyFont="1" applyFill="1" applyBorder="1" applyAlignment="1" applyProtection="1">
      <alignment horizontal="center"/>
    </xf>
    <xf numFmtId="1" fontId="2" fillId="7" borderId="33" xfId="3" applyNumberFormat="1" applyFont="1" applyFill="1" applyBorder="1" applyAlignment="1" applyProtection="1">
      <alignment horizontal="center"/>
    </xf>
    <xf numFmtId="0" fontId="3" fillId="0" borderId="35" xfId="0" applyFont="1" applyFill="1" applyBorder="1" applyProtection="1"/>
    <xf numFmtId="1" fontId="0" fillId="0" borderId="35" xfId="0" applyNumberFormat="1" applyFill="1" applyBorder="1" applyAlignment="1" applyProtection="1">
      <alignment horizontal="center"/>
    </xf>
    <xf numFmtId="0" fontId="23" fillId="2" borderId="33" xfId="0" applyFont="1" applyFill="1" applyBorder="1" applyAlignment="1" applyProtection="1">
      <protection locked="0"/>
    </xf>
    <xf numFmtId="0" fontId="23" fillId="2" borderId="33" xfId="0" applyFont="1" applyFill="1" applyBorder="1" applyAlignment="1" applyProtection="1">
      <alignment horizontal="left"/>
      <protection locked="0"/>
    </xf>
    <xf numFmtId="0" fontId="23" fillId="2" borderId="33" xfId="0" applyFont="1" applyFill="1" applyBorder="1" applyAlignment="1" applyProtection="1">
      <alignment horizontal="center"/>
      <protection locked="0"/>
    </xf>
    <xf numFmtId="0" fontId="0" fillId="0" borderId="33" xfId="0" applyFont="1" applyFill="1" applyBorder="1" applyProtection="1"/>
    <xf numFmtId="0" fontId="19" fillId="0" borderId="33" xfId="0" applyFont="1" applyFill="1" applyBorder="1" applyProtection="1"/>
    <xf numFmtId="0" fontId="19" fillId="7" borderId="33" xfId="0" applyFont="1" applyFill="1" applyBorder="1" applyAlignment="1" applyProtection="1">
      <alignment horizontal="center"/>
    </xf>
    <xf numFmtId="0" fontId="23" fillId="5" borderId="34" xfId="0" applyFont="1" applyFill="1" applyBorder="1" applyAlignment="1" applyProtection="1">
      <alignment horizontal="center"/>
    </xf>
    <xf numFmtId="0" fontId="23" fillId="2" borderId="34" xfId="0" applyFont="1" applyFill="1" applyBorder="1" applyAlignment="1" applyProtection="1">
      <alignment horizontal="center"/>
      <protection locked="0"/>
    </xf>
    <xf numFmtId="0" fontId="23" fillId="5" borderId="36" xfId="0" applyFont="1" applyFill="1" applyBorder="1" applyAlignment="1" applyProtection="1">
      <alignment horizontal="center"/>
    </xf>
    <xf numFmtId="0" fontId="23" fillId="2" borderId="33" xfId="0" applyFont="1" applyFill="1" applyBorder="1" applyProtection="1">
      <protection locked="0"/>
    </xf>
    <xf numFmtId="0" fontId="23" fillId="0" borderId="33" xfId="0" applyFont="1" applyBorder="1" applyAlignment="1" applyProtection="1">
      <alignment horizontal="center"/>
    </xf>
    <xf numFmtId="165" fontId="23" fillId="0" borderId="33" xfId="2" applyNumberFormat="1" applyFont="1" applyBorder="1" applyAlignment="1" applyProtection="1">
      <alignment horizontal="center"/>
    </xf>
    <xf numFmtId="0" fontId="23" fillId="2" borderId="33" xfId="0" applyFont="1" applyFill="1" applyBorder="1" applyAlignment="1" applyProtection="1">
      <alignment horizontal="center" vertical="center"/>
      <protection locked="0"/>
    </xf>
    <xf numFmtId="0" fontId="3" fillId="5" borderId="34" xfId="0" applyFont="1" applyFill="1" applyBorder="1" applyProtection="1"/>
    <xf numFmtId="0" fontId="3" fillId="5" borderId="36" xfId="0" applyFont="1" applyFill="1" applyBorder="1" applyProtection="1"/>
    <xf numFmtId="0" fontId="0" fillId="5" borderId="36" xfId="0" applyFont="1" applyFill="1" applyBorder="1" applyAlignment="1" applyProtection="1">
      <alignment horizontal="center"/>
    </xf>
    <xf numFmtId="0" fontId="8" fillId="5" borderId="33" xfId="0" applyFont="1" applyFill="1" applyBorder="1" applyAlignment="1" applyProtection="1">
      <alignment horizontal="left"/>
    </xf>
    <xf numFmtId="0" fontId="19" fillId="0" borderId="33" xfId="0" applyFont="1" applyFill="1" applyBorder="1" applyAlignment="1" applyProtection="1">
      <alignment horizontal="center"/>
    </xf>
    <xf numFmtId="0" fontId="33" fillId="0" borderId="33" xfId="0" applyFont="1" applyFill="1" applyBorder="1" applyAlignment="1" applyProtection="1">
      <alignment horizontal="center" wrapText="1"/>
    </xf>
    <xf numFmtId="0" fontId="8" fillId="0" borderId="33" xfId="0" applyFont="1" applyBorder="1" applyProtection="1"/>
    <xf numFmtId="0" fontId="0" fillId="2" borderId="33" xfId="0" applyFont="1" applyFill="1" applyBorder="1" applyAlignment="1" applyProtection="1">
      <alignment horizontal="left" vertical="center" wrapText="1"/>
      <protection locked="0"/>
    </xf>
    <xf numFmtId="0" fontId="8" fillId="2" borderId="33" xfId="0" applyFont="1" applyFill="1" applyBorder="1" applyAlignment="1" applyProtection="1">
      <alignment wrapText="1"/>
      <protection locked="0"/>
    </xf>
    <xf numFmtId="0" fontId="0" fillId="2" borderId="33" xfId="0" applyFont="1" applyFill="1" applyBorder="1" applyAlignment="1" applyProtection="1">
      <alignment vertical="center" wrapText="1"/>
      <protection locked="0"/>
    </xf>
    <xf numFmtId="0" fontId="0" fillId="2" borderId="33" xfId="0" applyFont="1" applyFill="1" applyBorder="1" applyAlignment="1" applyProtection="1">
      <alignment wrapText="1"/>
      <protection locked="0"/>
    </xf>
    <xf numFmtId="0" fontId="0" fillId="5" borderId="34" xfId="0" applyFont="1" applyFill="1" applyBorder="1" applyAlignment="1" applyProtection="1">
      <alignment horizontal="left"/>
    </xf>
    <xf numFmtId="0" fontId="0" fillId="5" borderId="36" xfId="0" applyFont="1" applyFill="1" applyBorder="1" applyAlignment="1" applyProtection="1">
      <alignment horizontal="right"/>
    </xf>
    <xf numFmtId="165" fontId="0" fillId="5" borderId="33" xfId="2" applyNumberFormat="1" applyFont="1" applyFill="1" applyBorder="1" applyProtection="1"/>
    <xf numFmtId="0" fontId="0" fillId="5" borderId="34" xfId="0" applyFont="1" applyFill="1" applyBorder="1" applyAlignment="1" applyProtection="1">
      <alignment horizontal="right"/>
    </xf>
    <xf numFmtId="165" fontId="0" fillId="0" borderId="33" xfId="0" applyNumberFormat="1" applyFont="1" applyFill="1" applyBorder="1" applyAlignment="1" applyProtection="1">
      <alignment horizontal="right"/>
    </xf>
    <xf numFmtId="44" fontId="0" fillId="0" borderId="33" xfId="2" applyFont="1" applyFill="1" applyBorder="1" applyAlignment="1" applyProtection="1">
      <alignment horizontal="right"/>
    </xf>
    <xf numFmtId="44" fontId="0" fillId="2" borderId="33" xfId="2" applyNumberFormat="1" applyFont="1" applyFill="1" applyBorder="1" applyProtection="1">
      <protection locked="0"/>
    </xf>
    <xf numFmtId="166" fontId="0" fillId="2" borderId="33" xfId="2" applyNumberFormat="1" applyFont="1" applyFill="1" applyBorder="1" applyProtection="1">
      <protection locked="0"/>
    </xf>
    <xf numFmtId="166" fontId="0" fillId="2" borderId="33" xfId="2" applyNumberFormat="1" applyFont="1" applyFill="1" applyBorder="1" applyAlignment="1" applyProtection="1">
      <protection locked="0"/>
    </xf>
    <xf numFmtId="0" fontId="0" fillId="2" borderId="34" xfId="0" applyFont="1" applyFill="1" applyBorder="1" applyAlignment="1" applyProtection="1">
      <protection locked="0"/>
    </xf>
    <xf numFmtId="0" fontId="0" fillId="2" borderId="35" xfId="0" applyFont="1" applyFill="1" applyBorder="1" applyAlignment="1" applyProtection="1">
      <protection locked="0"/>
    </xf>
    <xf numFmtId="0" fontId="0" fillId="2" borderId="36" xfId="0" applyFont="1" applyFill="1" applyBorder="1" applyAlignment="1" applyProtection="1">
      <protection locked="0"/>
    </xf>
    <xf numFmtId="0" fontId="0" fillId="5" borderId="34" xfId="0" applyFont="1" applyFill="1" applyBorder="1" applyProtection="1"/>
    <xf numFmtId="0" fontId="0" fillId="5" borderId="36" xfId="0" applyFont="1" applyFill="1" applyBorder="1" applyProtection="1"/>
    <xf numFmtId="44" fontId="0" fillId="5" borderId="33" xfId="2" applyFont="1" applyFill="1" applyBorder="1" applyProtection="1"/>
    <xf numFmtId="166" fontId="0" fillId="2" borderId="33" xfId="2" applyNumberFormat="1" applyFont="1" applyFill="1" applyBorder="1" applyAlignment="1" applyProtection="1">
      <alignment horizontal="center" vertical="center"/>
      <protection locked="0"/>
    </xf>
    <xf numFmtId="166" fontId="0" fillId="2" borderId="33" xfId="2" applyNumberFormat="1" applyFont="1" applyFill="1" applyBorder="1" applyAlignment="1" applyProtection="1">
      <alignment horizontal="center"/>
      <protection locked="0"/>
    </xf>
    <xf numFmtId="0" fontId="3" fillId="10" borderId="34" xfId="0" applyFont="1" applyFill="1" applyBorder="1" applyProtection="1"/>
    <xf numFmtId="0" fontId="3" fillId="10" borderId="35" xfId="0" applyFont="1" applyFill="1" applyBorder="1" applyProtection="1"/>
    <xf numFmtId="0" fontId="0" fillId="0" borderId="34" xfId="0" applyFont="1" applyBorder="1" applyProtection="1"/>
    <xf numFmtId="0" fontId="0" fillId="0" borderId="36" xfId="0" applyFont="1" applyBorder="1" applyProtection="1"/>
    <xf numFmtId="2" fontId="0" fillId="7" borderId="33" xfId="0" applyNumberFormat="1" applyFont="1" applyFill="1" applyBorder="1" applyAlignment="1" applyProtection="1">
      <alignment horizontal="center"/>
    </xf>
    <xf numFmtId="0" fontId="0" fillId="0" borderId="34" xfId="0" applyFont="1" applyFill="1" applyBorder="1" applyProtection="1"/>
    <xf numFmtId="9" fontId="0" fillId="7" borderId="33" xfId="3" applyNumberFormat="1" applyFont="1" applyFill="1" applyBorder="1" applyAlignment="1" applyProtection="1">
      <alignment horizontal="center"/>
    </xf>
    <xf numFmtId="0" fontId="0" fillId="2" borderId="33" xfId="0" applyFont="1" applyFill="1" applyBorder="1" applyProtection="1">
      <protection locked="0"/>
    </xf>
    <xf numFmtId="0" fontId="0" fillId="2" borderId="33" xfId="0" applyFont="1" applyFill="1" applyBorder="1" applyAlignment="1" applyProtection="1">
      <protection locked="0"/>
    </xf>
    <xf numFmtId="0" fontId="3" fillId="10" borderId="33" xfId="0" applyFont="1" applyFill="1" applyBorder="1" applyAlignment="1" applyProtection="1">
      <alignment horizontal="left"/>
    </xf>
    <xf numFmtId="0" fontId="0" fillId="0" borderId="33" xfId="0" applyFont="1" applyBorder="1" applyProtection="1"/>
    <xf numFmtId="0" fontId="0" fillId="7" borderId="33" xfId="0" applyFont="1" applyFill="1" applyBorder="1" applyProtection="1"/>
    <xf numFmtId="1" fontId="0" fillId="7" borderId="33" xfId="0" applyNumberFormat="1" applyFont="1" applyFill="1" applyBorder="1" applyAlignment="1" applyProtection="1">
      <alignment horizontal="center"/>
    </xf>
    <xf numFmtId="0" fontId="19" fillId="11" borderId="33" xfId="0" applyFont="1" applyFill="1" applyBorder="1" applyAlignment="1" applyProtection="1">
      <alignment horizontal="right"/>
      <protection locked="0"/>
    </xf>
    <xf numFmtId="0" fontId="19" fillId="2" borderId="33" xfId="0" applyFont="1" applyFill="1" applyBorder="1" applyAlignment="1" applyProtection="1">
      <protection locked="0"/>
    </xf>
    <xf numFmtId="0" fontId="0" fillId="2" borderId="33" xfId="2" applyNumberFormat="1" applyFont="1" applyFill="1" applyBorder="1" applyAlignment="1" applyProtection="1">
      <alignment horizontal="center"/>
      <protection locked="0"/>
    </xf>
    <xf numFmtId="0" fontId="0" fillId="2" borderId="33" xfId="2" applyNumberFormat="1" applyFont="1" applyFill="1" applyBorder="1" applyProtection="1">
      <protection locked="0"/>
    </xf>
    <xf numFmtId="164" fontId="0" fillId="2" borderId="33" xfId="1" applyNumberFormat="1" applyFont="1" applyFill="1" applyBorder="1" applyProtection="1">
      <protection locked="0"/>
    </xf>
    <xf numFmtId="164" fontId="0" fillId="0" borderId="33" xfId="1" applyNumberFormat="1" applyFont="1" applyFill="1" applyBorder="1" applyProtection="1"/>
    <xf numFmtId="44" fontId="0" fillId="0" borderId="33" xfId="2" applyFont="1" applyFill="1" applyBorder="1" applyProtection="1"/>
    <xf numFmtId="44" fontId="0" fillId="2" borderId="33" xfId="2" applyFont="1" applyFill="1" applyBorder="1" applyProtection="1">
      <protection locked="0"/>
    </xf>
    <xf numFmtId="44" fontId="0" fillId="0" borderId="33" xfId="2" applyNumberFormat="1" applyFont="1" applyFill="1" applyBorder="1" applyProtection="1"/>
    <xf numFmtId="9" fontId="0" fillId="2" borderId="33" xfId="3" applyFont="1" applyFill="1" applyBorder="1" applyProtection="1">
      <protection locked="0"/>
    </xf>
    <xf numFmtId="165" fontId="0" fillId="2" borderId="33" xfId="2" applyNumberFormat="1" applyFont="1" applyFill="1" applyBorder="1" applyProtection="1">
      <protection locked="0"/>
    </xf>
    <xf numFmtId="165" fontId="42" fillId="0" borderId="35" xfId="0" applyNumberFormat="1" applyFont="1" applyFill="1" applyBorder="1" applyProtection="1"/>
    <xf numFmtId="44" fontId="45" fillId="0" borderId="35" xfId="0" applyNumberFormat="1" applyFont="1" applyFill="1" applyBorder="1" applyAlignment="1" applyProtection="1"/>
    <xf numFmtId="1" fontId="59" fillId="0" borderId="0" xfId="0" applyNumberFormat="1" applyFont="1" applyFill="1" applyAlignment="1">
      <alignment horizontal="center"/>
    </xf>
    <xf numFmtId="0" fontId="2" fillId="0" borderId="37" xfId="4" applyFont="1" applyBorder="1" applyAlignment="1">
      <alignment horizontal="center" vertical="center"/>
    </xf>
    <xf numFmtId="0" fontId="0" fillId="0" borderId="39" xfId="0" applyBorder="1" applyAlignment="1">
      <alignment horizontal="center"/>
    </xf>
    <xf numFmtId="0" fontId="0" fillId="0" borderId="39" xfId="0" applyBorder="1"/>
    <xf numFmtId="0" fontId="0" fillId="0" borderId="39" xfId="0" applyBorder="1" applyAlignment="1">
      <alignment horizontal="center" wrapText="1"/>
    </xf>
    <xf numFmtId="0" fontId="0" fillId="7" borderId="39" xfId="0" applyFill="1" applyBorder="1"/>
    <xf numFmtId="0" fontId="0" fillId="0" borderId="37" xfId="0" applyFont="1" applyBorder="1" applyAlignment="1" applyProtection="1">
      <alignment horizontal="left"/>
    </xf>
    <xf numFmtId="0" fontId="0" fillId="0" borderId="38" xfId="0" applyFont="1" applyBorder="1" applyAlignment="1" applyProtection="1">
      <alignment horizontal="left"/>
    </xf>
    <xf numFmtId="165" fontId="2" fillId="2" borderId="34" xfId="2" applyNumberFormat="1" applyFont="1" applyFill="1" applyBorder="1" applyProtection="1">
      <protection locked="0"/>
    </xf>
    <xf numFmtId="165" fontId="0" fillId="2" borderId="34" xfId="2" applyNumberFormat="1" applyFont="1" applyFill="1" applyBorder="1" applyProtection="1">
      <protection locked="0"/>
    </xf>
    <xf numFmtId="0" fontId="44" fillId="0" borderId="40" xfId="0" applyFont="1" applyBorder="1" applyAlignment="1" applyProtection="1">
      <alignment horizontal="left"/>
    </xf>
    <xf numFmtId="165" fontId="7" fillId="2" borderId="33" xfId="2" applyNumberFormat="1"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9" fontId="7" fillId="2" borderId="33" xfId="3" applyFont="1" applyFill="1" applyBorder="1" applyAlignment="1" applyProtection="1">
      <protection locked="0"/>
    </xf>
    <xf numFmtId="0" fontId="0" fillId="0" borderId="37" xfId="0" applyFill="1" applyBorder="1" applyProtection="1"/>
    <xf numFmtId="0" fontId="3" fillId="5" borderId="34" xfId="4" applyFont="1" applyFill="1" applyBorder="1" applyAlignment="1" applyProtection="1">
      <alignment horizontal="left"/>
    </xf>
    <xf numFmtId="0" fontId="3" fillId="5" borderId="33" xfId="4" applyFont="1" applyFill="1" applyBorder="1" applyAlignment="1" applyProtection="1">
      <alignment horizontal="center"/>
    </xf>
    <xf numFmtId="0" fontId="20" fillId="5" borderId="33" xfId="4" applyFont="1" applyFill="1" applyBorder="1" applyAlignment="1" applyProtection="1">
      <alignment horizontal="center"/>
    </xf>
    <xf numFmtId="0" fontId="2" fillId="0" borderId="34" xfId="4" applyFont="1" applyBorder="1" applyAlignment="1" applyProtection="1">
      <alignment horizontal="left" vertical="center"/>
    </xf>
    <xf numFmtId="0" fontId="19" fillId="6" borderId="33" xfId="4" applyFont="1" applyFill="1" applyBorder="1" applyAlignment="1" applyProtection="1">
      <alignment horizontal="center" vertical="center" wrapText="1"/>
      <protection locked="0"/>
    </xf>
    <xf numFmtId="0" fontId="23" fillId="0" borderId="34" xfId="0" applyFont="1" applyBorder="1" applyProtection="1"/>
    <xf numFmtId="0" fontId="2" fillId="0" borderId="34" xfId="4" applyFont="1" applyBorder="1" applyAlignment="1" applyProtection="1">
      <alignment horizontal="left" vertical="center" wrapText="1"/>
    </xf>
    <xf numFmtId="0" fontId="3" fillId="8" borderId="33" xfId="4" applyFont="1" applyFill="1" applyBorder="1" applyAlignment="1" applyProtection="1">
      <alignment horizontal="right"/>
    </xf>
    <xf numFmtId="0" fontId="3" fillId="7" borderId="33" xfId="4" applyFont="1" applyFill="1" applyBorder="1" applyAlignment="1" applyProtection="1">
      <alignment horizontal="center"/>
    </xf>
    <xf numFmtId="0" fontId="19" fillId="0" borderId="33" xfId="0" applyFont="1" applyBorder="1" applyAlignment="1" applyProtection="1"/>
    <xf numFmtId="0" fontId="0" fillId="0" borderId="34" xfId="4" applyFont="1" applyBorder="1" applyAlignment="1" applyProtection="1">
      <alignment horizontal="left" vertical="center" wrapText="1"/>
    </xf>
    <xf numFmtId="0" fontId="0" fillId="0" borderId="34" xfId="4" applyFont="1" applyBorder="1" applyAlignment="1" applyProtection="1">
      <alignment horizontal="left" vertical="center"/>
    </xf>
    <xf numFmtId="0" fontId="23" fillId="0" borderId="33" xfId="0" applyFont="1" applyBorder="1" applyAlignment="1" applyProtection="1">
      <alignment wrapText="1"/>
    </xf>
    <xf numFmtId="0" fontId="23" fillId="0" borderId="34" xfId="0" applyFont="1" applyBorder="1" applyAlignment="1" applyProtection="1">
      <alignment wrapText="1"/>
    </xf>
    <xf numFmtId="0" fontId="3" fillId="5" borderId="33" xfId="4" applyFont="1" applyFill="1" applyBorder="1" applyAlignment="1" applyProtection="1">
      <alignment horizontal="center" wrapText="1"/>
    </xf>
    <xf numFmtId="0" fontId="3" fillId="17" borderId="33" xfId="4" applyFont="1" applyFill="1" applyBorder="1" applyAlignment="1" applyProtection="1">
      <alignment horizontal="right"/>
    </xf>
    <xf numFmtId="0" fontId="2" fillId="0" borderId="33" xfId="0" applyFont="1" applyBorder="1" applyAlignment="1" applyProtection="1"/>
    <xf numFmtId="10" fontId="0" fillId="6" borderId="33" xfId="4" applyNumberFormat="1" applyFont="1" applyFill="1" applyBorder="1" applyAlignment="1" applyProtection="1">
      <alignment horizontal="center" vertical="center"/>
    </xf>
    <xf numFmtId="0" fontId="0" fillId="6" borderId="33" xfId="4" applyFont="1" applyFill="1" applyBorder="1" applyAlignment="1" applyProtection="1">
      <alignment horizontal="center" vertical="center"/>
    </xf>
    <xf numFmtId="0" fontId="0" fillId="0" borderId="34" xfId="4" applyFont="1" applyFill="1" applyBorder="1" applyAlignment="1" applyProtection="1">
      <alignment horizontal="left" vertical="center" wrapText="1"/>
    </xf>
    <xf numFmtId="0" fontId="0" fillId="0" borderId="33" xfId="4" applyFont="1" applyFill="1" applyBorder="1" applyAlignment="1" applyProtection="1">
      <alignment horizontal="center" vertical="center"/>
    </xf>
    <xf numFmtId="0" fontId="3" fillId="6" borderId="33" xfId="4" applyFont="1" applyFill="1" applyBorder="1" applyProtection="1">
      <protection locked="0"/>
    </xf>
    <xf numFmtId="0" fontId="0" fillId="0" borderId="37" xfId="0" applyBorder="1" applyAlignment="1">
      <alignment horizontal="center"/>
    </xf>
    <xf numFmtId="0" fontId="0" fillId="0" borderId="38" xfId="0" applyBorder="1" applyAlignment="1">
      <alignment horizontal="center" wrapText="1"/>
    </xf>
    <xf numFmtId="0" fontId="43" fillId="0" borderId="33" xfId="0" applyFont="1" applyFill="1" applyBorder="1" applyAlignment="1">
      <alignment horizontal="center" vertical="center"/>
    </xf>
    <xf numFmtId="0" fontId="43" fillId="0" borderId="33" xfId="0" applyFont="1" applyBorder="1" applyAlignment="1">
      <alignment horizontal="center" vertical="center"/>
    </xf>
    <xf numFmtId="0" fontId="57" fillId="0" borderId="33" xfId="0" applyFont="1" applyFill="1" applyBorder="1" applyAlignment="1">
      <alignment horizontal="center"/>
    </xf>
    <xf numFmtId="0" fontId="57" fillId="0" borderId="33" xfId="0" applyFont="1" applyBorder="1" applyAlignment="1">
      <alignment horizontal="center"/>
    </xf>
    <xf numFmtId="0" fontId="0" fillId="0" borderId="33" xfId="0" applyFill="1" applyBorder="1" applyAlignment="1">
      <alignment horizontal="center"/>
    </xf>
    <xf numFmtId="0" fontId="57" fillId="0" borderId="33" xfId="0" applyFont="1" applyFill="1" applyBorder="1" applyAlignment="1">
      <alignment horizontal="center" vertical="center"/>
    </xf>
    <xf numFmtId="0" fontId="57" fillId="0" borderId="33" xfId="0" applyFont="1" applyBorder="1" applyAlignment="1">
      <alignment horizontal="center" vertical="center"/>
    </xf>
    <xf numFmtId="1" fontId="57" fillId="0" borderId="33" xfId="0" applyNumberFormat="1" applyFont="1" applyFill="1" applyBorder="1" applyAlignment="1">
      <alignment horizontal="center"/>
    </xf>
    <xf numFmtId="1" fontId="0" fillId="0" borderId="33" xfId="0" applyNumberFormat="1" applyFill="1" applyBorder="1" applyAlignment="1">
      <alignment horizontal="center"/>
    </xf>
    <xf numFmtId="0" fontId="56" fillId="0" borderId="33" xfId="0" applyFont="1" applyFill="1" applyBorder="1" applyAlignment="1">
      <alignment horizontal="center"/>
    </xf>
    <xf numFmtId="0" fontId="56" fillId="0" borderId="33" xfId="0" applyFont="1" applyBorder="1" applyAlignment="1">
      <alignment horizontal="center"/>
    </xf>
    <xf numFmtId="0" fontId="56" fillId="0" borderId="33" xfId="0" applyFont="1" applyFill="1" applyBorder="1" applyAlignment="1">
      <alignment horizontal="center" vertical="center"/>
    </xf>
    <xf numFmtId="0" fontId="56" fillId="0" borderId="33" xfId="0" applyFont="1" applyBorder="1" applyAlignment="1">
      <alignment horizontal="center" vertical="center"/>
    </xf>
    <xf numFmtId="0" fontId="0" fillId="2" borderId="33" xfId="0" applyFill="1" applyBorder="1" applyAlignment="1" applyProtection="1">
      <alignment horizontal="center" vertical="center"/>
      <protection locked="0"/>
    </xf>
    <xf numFmtId="0" fontId="23" fillId="0" borderId="0" xfId="0" applyFont="1" applyFill="1" applyBorder="1" applyAlignment="1" applyProtection="1">
      <alignment horizontal="center" wrapText="1"/>
    </xf>
    <xf numFmtId="0" fontId="0" fillId="0" borderId="8" xfId="0" applyBorder="1" applyAlignment="1" applyProtection="1"/>
    <xf numFmtId="0" fontId="2" fillId="0" borderId="0" xfId="4" applyFont="1" applyFill="1" applyBorder="1" applyProtection="1">
      <protection locked="0"/>
    </xf>
    <xf numFmtId="0" fontId="66" fillId="0" borderId="0" xfId="4" applyFont="1"/>
    <xf numFmtId="0" fontId="23" fillId="0" borderId="3" xfId="0" applyFont="1" applyFill="1" applyBorder="1" applyAlignment="1" applyProtection="1">
      <alignment horizontal="center"/>
    </xf>
    <xf numFmtId="0" fontId="23" fillId="0" borderId="37" xfId="0" applyFont="1" applyFill="1" applyBorder="1" applyAlignment="1" applyProtection="1">
      <alignment horizontal="center"/>
    </xf>
    <xf numFmtId="0" fontId="23" fillId="6" borderId="12" xfId="0" applyFont="1" applyFill="1" applyBorder="1" applyAlignment="1" applyProtection="1">
      <alignment horizontal="center"/>
    </xf>
    <xf numFmtId="0" fontId="3" fillId="10" borderId="36" xfId="0" applyFont="1" applyFill="1" applyBorder="1" applyAlignment="1" applyProtection="1">
      <alignment horizontal="center"/>
    </xf>
    <xf numFmtId="0" fontId="0" fillId="0" borderId="0" xfId="0" applyBorder="1" applyAlignment="1" applyProtection="1">
      <alignment horizontal="left"/>
    </xf>
    <xf numFmtId="0" fontId="0" fillId="0" borderId="0" xfId="0" applyAlignment="1">
      <alignment horizontal="left"/>
    </xf>
    <xf numFmtId="0" fontId="23" fillId="0" borderId="0" xfId="0" applyFont="1" applyBorder="1" applyAlignment="1" applyProtection="1">
      <alignment horizontal="left"/>
    </xf>
    <xf numFmtId="0" fontId="19" fillId="0" borderId="0" xfId="0" applyFont="1" applyBorder="1" applyAlignment="1" applyProtection="1">
      <alignment horizontal="left"/>
    </xf>
    <xf numFmtId="0" fontId="0"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xf>
    <xf numFmtId="0" fontId="0" fillId="0" borderId="0" xfId="0" applyAlignment="1" applyProtection="1">
      <alignment horizontal="left"/>
    </xf>
    <xf numFmtId="0" fontId="3" fillId="5" borderId="34" xfId="4" applyFont="1" applyFill="1" applyBorder="1" applyAlignment="1">
      <alignment horizontal="center"/>
    </xf>
    <xf numFmtId="0" fontId="2" fillId="6" borderId="34" xfId="4" applyFont="1" applyFill="1" applyBorder="1" applyAlignment="1">
      <alignment horizontal="left" vertical="center" wrapText="1"/>
    </xf>
    <xf numFmtId="0" fontId="2" fillId="6" borderId="36" xfId="4" applyFont="1" applyFill="1" applyBorder="1" applyAlignment="1">
      <alignment horizontal="left" vertical="center" wrapText="1"/>
    </xf>
    <xf numFmtId="0" fontId="23" fillId="6" borderId="34" xfId="4" applyFont="1" applyFill="1" applyBorder="1" applyAlignment="1">
      <alignment horizontal="left" vertical="center" wrapText="1"/>
    </xf>
    <xf numFmtId="0" fontId="23" fillId="6" borderId="36" xfId="4" applyFont="1" applyFill="1" applyBorder="1" applyAlignment="1">
      <alignment horizontal="left" vertical="center" wrapText="1"/>
    </xf>
    <xf numFmtId="0" fontId="23" fillId="0" borderId="0" xfId="0" applyFont="1" applyAlignment="1">
      <alignment horizontal="left"/>
    </xf>
    <xf numFmtId="0" fontId="19" fillId="0" borderId="0" xfId="0" applyFont="1" applyAlignment="1">
      <alignment horizontal="left"/>
    </xf>
    <xf numFmtId="0" fontId="0" fillId="0" borderId="0" xfId="0" applyAlignment="1">
      <alignment horizontal="left" wrapText="1"/>
    </xf>
    <xf numFmtId="0" fontId="0" fillId="0" borderId="34" xfId="0" applyFont="1" applyFill="1" applyBorder="1" applyAlignment="1" applyProtection="1">
      <alignment horizontal="left"/>
    </xf>
    <xf numFmtId="0" fontId="0" fillId="0" borderId="36" xfId="0" applyFont="1" applyFill="1" applyBorder="1" applyAlignment="1" applyProtection="1">
      <alignment horizontal="left"/>
    </xf>
    <xf numFmtId="0" fontId="23" fillId="0" borderId="0" xfId="0" applyFont="1" applyBorder="1" applyAlignment="1" applyProtection="1">
      <alignment horizontal="center"/>
    </xf>
    <xf numFmtId="0" fontId="0" fillId="2" borderId="33" xfId="0" applyFont="1" applyFill="1" applyBorder="1" applyAlignment="1" applyProtection="1">
      <alignment horizontal="center"/>
      <protection locked="0"/>
    </xf>
    <xf numFmtId="0" fontId="3" fillId="5" borderId="0" xfId="0" applyFont="1" applyFill="1" applyBorder="1" applyAlignment="1" applyProtection="1">
      <alignment horizontal="left"/>
    </xf>
    <xf numFmtId="0" fontId="29" fillId="5" borderId="0" xfId="0" applyFont="1" applyFill="1" applyBorder="1" applyAlignment="1" applyProtection="1">
      <alignment horizontal="left"/>
    </xf>
    <xf numFmtId="0" fontId="0" fillId="5" borderId="33" xfId="0" applyFont="1" applyFill="1" applyBorder="1" applyAlignment="1" applyProtection="1">
      <alignment horizontal="center"/>
    </xf>
    <xf numFmtId="0" fontId="29" fillId="5"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3" fillId="5" borderId="0" xfId="0" applyFont="1" applyFill="1" applyBorder="1" applyAlignment="1" applyProtection="1">
      <alignment horizontal="center"/>
    </xf>
    <xf numFmtId="0" fontId="0" fillId="3" borderId="0" xfId="0" applyFont="1" applyFill="1" applyBorder="1" applyAlignment="1" applyProtection="1">
      <alignment horizontal="center"/>
    </xf>
    <xf numFmtId="0" fontId="19" fillId="0" borderId="0" xfId="0" applyFont="1" applyFill="1" applyBorder="1" applyAlignment="1" applyProtection="1">
      <alignment horizontal="left"/>
    </xf>
    <xf numFmtId="0" fontId="0" fillId="0" borderId="0" xfId="0" applyBorder="1" applyAlignment="1" applyProtection="1">
      <alignment wrapText="1"/>
    </xf>
    <xf numFmtId="0" fontId="0" fillId="0" borderId="0" xfId="0" applyAlignment="1" applyProtection="1"/>
    <xf numFmtId="0" fontId="28" fillId="0" borderId="0" xfId="0" applyFont="1" applyFill="1" applyBorder="1" applyAlignment="1" applyProtection="1">
      <alignment horizontal="left" vertical="top" wrapText="1"/>
    </xf>
    <xf numFmtId="0" fontId="0" fillId="0" borderId="0" xfId="0" applyFill="1" applyBorder="1" applyAlignment="1" applyProtection="1">
      <alignment horizontal="center"/>
    </xf>
    <xf numFmtId="0" fontId="0" fillId="0" borderId="33" xfId="0" applyBorder="1" applyAlignment="1">
      <alignment horizontal="center"/>
    </xf>
    <xf numFmtId="0" fontId="69" fillId="6" borderId="12" xfId="0" applyFont="1" applyFill="1" applyBorder="1" applyAlignment="1" applyProtection="1">
      <alignment horizontal="left"/>
    </xf>
    <xf numFmtId="0" fontId="49" fillId="0" borderId="45" xfId="5" applyFont="1" applyBorder="1" applyAlignment="1" applyProtection="1">
      <alignment wrapText="1"/>
    </xf>
    <xf numFmtId="0" fontId="70" fillId="13" borderId="46" xfId="5" applyFont="1" applyFill="1" applyBorder="1" applyAlignment="1">
      <alignment horizontal="center" vertical="top"/>
    </xf>
    <xf numFmtId="0" fontId="70" fillId="0" borderId="45" xfId="5" applyFont="1" applyBorder="1"/>
    <xf numFmtId="168" fontId="70" fillId="0" borderId="45" xfId="5" applyNumberFormat="1" applyFont="1" applyBorder="1" applyAlignment="1">
      <alignment horizontal="right"/>
    </xf>
    <xf numFmtId="1" fontId="23" fillId="0" borderId="0" xfId="0" applyNumberFormat="1" applyFont="1" applyFill="1" applyBorder="1" applyAlignment="1" applyProtection="1">
      <alignment horizontal="center"/>
    </xf>
    <xf numFmtId="10" fontId="8" fillId="0" borderId="0" xfId="3" applyNumberFormat="1" applyFont="1" applyBorder="1" applyAlignment="1" applyProtection="1">
      <alignment horizontal="left"/>
    </xf>
    <xf numFmtId="0" fontId="35" fillId="0" borderId="12" xfId="0" applyFont="1" applyFill="1" applyBorder="1" applyAlignment="1" applyProtection="1"/>
    <xf numFmtId="0" fontId="35" fillId="0" borderId="0" xfId="0" applyFont="1" applyFill="1" applyBorder="1" applyAlignment="1" applyProtection="1"/>
    <xf numFmtId="0" fontId="60" fillId="0" borderId="0" xfId="0" applyFont="1" applyBorder="1" applyAlignment="1" applyProtection="1">
      <alignment horizontal="left"/>
    </xf>
    <xf numFmtId="0" fontId="19" fillId="0" borderId="0" xfId="0" applyFont="1" applyFill="1" applyBorder="1" applyAlignment="1" applyProtection="1">
      <alignment horizontal="left"/>
    </xf>
    <xf numFmtId="0" fontId="0" fillId="0" borderId="50" xfId="0" applyFont="1" applyFill="1" applyBorder="1" applyProtection="1"/>
    <xf numFmtId="0" fontId="0" fillId="7" borderId="50" xfId="0" applyFont="1" applyFill="1" applyBorder="1" applyAlignment="1" applyProtection="1">
      <alignment horizontal="center"/>
    </xf>
    <xf numFmtId="1" fontId="0" fillId="7" borderId="33" xfId="0" applyNumberFormat="1" applyFont="1" applyFill="1" applyBorder="1" applyAlignment="1" applyProtection="1">
      <alignment horizontal="center" wrapText="1"/>
    </xf>
    <xf numFmtId="0" fontId="19" fillId="0" borderId="0" xfId="0" applyFont="1" applyBorder="1" applyAlignment="1" applyProtection="1">
      <alignment horizontal="left" wrapText="1" indent="2"/>
    </xf>
    <xf numFmtId="0" fontId="37" fillId="7" borderId="0" xfId="0" applyFont="1" applyFill="1" applyAlignment="1">
      <alignment horizontal="left" indent="4"/>
    </xf>
    <xf numFmtId="0" fontId="37" fillId="7" borderId="0" xfId="0" applyFont="1" applyFill="1"/>
    <xf numFmtId="0" fontId="37" fillId="7" borderId="0" xfId="0" applyFont="1" applyFill="1" applyAlignment="1">
      <alignment wrapText="1"/>
    </xf>
    <xf numFmtId="0" fontId="0" fillId="0" borderId="0" xfId="0" applyNumberFormat="1" applyAlignment="1">
      <alignment horizontal="left" indent="4"/>
    </xf>
    <xf numFmtId="0" fontId="0" fillId="0" borderId="47" xfId="4" applyFont="1" applyBorder="1" applyAlignment="1">
      <alignment horizontal="center" vertical="center"/>
    </xf>
    <xf numFmtId="0" fontId="0" fillId="2" borderId="50" xfId="4" applyFont="1" applyFill="1" applyBorder="1" applyAlignment="1" applyProtection="1">
      <alignment horizontal="center" vertical="center"/>
      <protection locked="0"/>
    </xf>
    <xf numFmtId="0" fontId="28" fillId="6" borderId="50" xfId="4" applyFont="1" applyFill="1" applyBorder="1" applyAlignment="1" applyProtection="1">
      <alignment horizontal="center" vertical="center" wrapText="1"/>
      <protection locked="0"/>
    </xf>
    <xf numFmtId="44" fontId="8" fillId="0" borderId="0" xfId="0" applyNumberFormat="1" applyFont="1" applyBorder="1" applyProtection="1"/>
    <xf numFmtId="1" fontId="23" fillId="2" borderId="33" xfId="0" applyNumberFormat="1" applyFont="1" applyFill="1" applyBorder="1" applyAlignment="1" applyProtection="1">
      <alignment horizontal="left" wrapText="1"/>
      <protection locked="0"/>
    </xf>
    <xf numFmtId="0" fontId="9" fillId="0" borderId="0" xfId="0" applyFont="1" applyBorder="1" applyAlignment="1" applyProtection="1">
      <alignment vertical="top" wrapText="1"/>
    </xf>
    <xf numFmtId="0" fontId="12" fillId="11" borderId="43" xfId="0" applyFont="1" applyFill="1" applyBorder="1" applyAlignment="1" applyProtection="1">
      <alignment horizontal="center" vertical="center"/>
      <protection locked="0"/>
    </xf>
    <xf numFmtId="0" fontId="12" fillId="11" borderId="44" xfId="0" applyFont="1" applyFill="1" applyBorder="1" applyAlignment="1" applyProtection="1">
      <alignment horizontal="center" vertical="center"/>
      <protection locked="0"/>
    </xf>
    <xf numFmtId="0" fontId="11" fillId="5" borderId="0" xfId="0" applyFont="1" applyFill="1" applyBorder="1" applyAlignment="1" applyProtection="1"/>
    <xf numFmtId="0" fontId="12" fillId="2" borderId="34" xfId="0" applyFont="1" applyFill="1" applyBorder="1" applyAlignment="1" applyProtection="1">
      <alignment horizontal="left"/>
      <protection locked="0"/>
    </xf>
    <xf numFmtId="0" fontId="12" fillId="2" borderId="35" xfId="0" applyFont="1" applyFill="1" applyBorder="1" applyAlignment="1" applyProtection="1">
      <alignment horizontal="left"/>
      <protection locked="0"/>
    </xf>
    <xf numFmtId="0" fontId="0" fillId="0" borderId="36" xfId="0" applyBorder="1" applyAlignment="1" applyProtection="1">
      <protection locked="0"/>
    </xf>
    <xf numFmtId="164" fontId="0" fillId="2" borderId="34" xfId="1" applyNumberFormat="1" applyFont="1" applyFill="1" applyBorder="1" applyAlignment="1" applyProtection="1">
      <alignment horizontal="center"/>
      <protection locked="0"/>
    </xf>
    <xf numFmtId="164" fontId="0" fillId="2" borderId="36" xfId="1" applyNumberFormat="1" applyFont="1" applyFill="1" applyBorder="1" applyAlignment="1" applyProtection="1">
      <alignment horizontal="center"/>
      <protection locked="0"/>
    </xf>
    <xf numFmtId="10" fontId="2" fillId="0" borderId="34" xfId="3" applyNumberFormat="1" applyFont="1" applyBorder="1" applyAlignment="1" applyProtection="1">
      <alignment horizontal="center"/>
    </xf>
    <xf numFmtId="10" fontId="2" fillId="0" borderId="36" xfId="3" applyNumberFormat="1" applyFont="1" applyBorder="1" applyAlignment="1" applyProtection="1">
      <alignment horizontal="center"/>
    </xf>
    <xf numFmtId="0" fontId="3" fillId="5" borderId="0" xfId="0" applyFont="1" applyFill="1" applyBorder="1" applyAlignment="1" applyProtection="1"/>
    <xf numFmtId="0" fontId="0" fillId="5" borderId="0" xfId="0" applyFill="1" applyAlignment="1"/>
    <xf numFmtId="0" fontId="0" fillId="0" borderId="0" xfId="0" applyBorder="1" applyAlignment="1" applyProtection="1">
      <alignment horizontal="left" vertical="top" wrapText="1"/>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Fill="1" applyBorder="1" applyAlignment="1" applyProtection="1">
      <alignment horizontal="left" vertical="center" wrapText="1"/>
    </xf>
    <xf numFmtId="44" fontId="0" fillId="2" borderId="34" xfId="2" applyFont="1" applyFill="1" applyBorder="1" applyAlignment="1" applyProtection="1">
      <alignment horizontal="center"/>
      <protection locked="0"/>
    </xf>
    <xf numFmtId="44" fontId="0" fillId="2" borderId="36" xfId="2" applyFont="1" applyFill="1" applyBorder="1" applyAlignment="1" applyProtection="1">
      <alignment horizontal="center"/>
      <protection locked="0"/>
    </xf>
    <xf numFmtId="0" fontId="0" fillId="0" borderId="0" xfId="0" applyBorder="1" applyAlignment="1" applyProtection="1">
      <alignment horizontal="left" wrapText="1"/>
    </xf>
    <xf numFmtId="0" fontId="3" fillId="10" borderId="34" xfId="0" applyFont="1" applyFill="1" applyBorder="1" applyAlignment="1" applyProtection="1">
      <alignment horizontal="center"/>
    </xf>
    <xf numFmtId="0" fontId="3" fillId="10" borderId="36" xfId="0" applyFont="1" applyFill="1" applyBorder="1" applyAlignment="1" applyProtection="1">
      <alignment horizontal="center"/>
    </xf>
    <xf numFmtId="0" fontId="0" fillId="0" borderId="0" xfId="0" applyBorder="1" applyAlignment="1" applyProtection="1">
      <alignment horizontal="left"/>
    </xf>
    <xf numFmtId="0" fontId="0" fillId="0" borderId="10" xfId="0" applyBorder="1" applyAlignment="1" applyProtection="1">
      <alignment horizontal="left"/>
    </xf>
    <xf numFmtId="0" fontId="0" fillId="2" borderId="34"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15" fillId="5" borderId="0" xfId="0" applyFont="1" applyFill="1" applyBorder="1" applyAlignment="1" applyProtection="1">
      <alignment horizontal="left" wrapText="1"/>
    </xf>
    <xf numFmtId="0" fontId="15" fillId="5" borderId="0" xfId="0" applyFont="1" applyFill="1" applyBorder="1" applyAlignment="1" applyProtection="1">
      <alignment horizontal="left"/>
    </xf>
    <xf numFmtId="0" fontId="0" fillId="0" borderId="0" xfId="0" applyAlignment="1">
      <alignment horizontal="left"/>
    </xf>
    <xf numFmtId="0" fontId="23" fillId="0" borderId="0" xfId="0" applyFont="1" applyBorder="1" applyAlignment="1" applyProtection="1">
      <alignment horizontal="left"/>
    </xf>
    <xf numFmtId="0" fontId="19" fillId="0" borderId="0" xfId="0" applyFont="1" applyBorder="1" applyAlignment="1" applyProtection="1">
      <alignment horizontal="left"/>
    </xf>
    <xf numFmtId="0" fontId="0" fillId="5" borderId="0" xfId="0" applyFill="1" applyAlignment="1" applyProtection="1"/>
    <xf numFmtId="0" fontId="0"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0" fillId="7" borderId="0" xfId="0" applyFill="1" applyAlignment="1" applyProtection="1">
      <alignment horizontal="left" vertical="top" wrapText="1"/>
    </xf>
    <xf numFmtId="0" fontId="3" fillId="10" borderId="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0" fillId="0" borderId="0" xfId="0" applyAlignment="1" applyProtection="1">
      <alignment horizontal="left"/>
    </xf>
    <xf numFmtId="0" fontId="0" fillId="0" borderId="0" xfId="0" applyFill="1" applyBorder="1" applyAlignment="1" applyProtection="1">
      <alignment horizontal="left" vertical="top"/>
      <protection locked="0"/>
    </xf>
    <xf numFmtId="0" fontId="3" fillId="5" borderId="0" xfId="4" applyFont="1" applyFill="1" applyAlignment="1"/>
    <xf numFmtId="0" fontId="2" fillId="0" borderId="0" xfId="0" applyFont="1" applyAlignment="1"/>
    <xf numFmtId="0" fontId="0" fillId="0" borderId="0" xfId="0" applyAlignment="1"/>
    <xf numFmtId="0" fontId="3" fillId="5" borderId="8" xfId="4" applyFont="1" applyFill="1" applyBorder="1" applyAlignment="1"/>
    <xf numFmtId="0" fontId="0" fillId="0" borderId="8" xfId="0" applyBorder="1" applyAlignment="1"/>
    <xf numFmtId="0" fontId="3" fillId="5" borderId="34" xfId="4" applyFont="1" applyFill="1" applyBorder="1" applyAlignment="1">
      <alignment horizontal="center"/>
    </xf>
    <xf numFmtId="0" fontId="3" fillId="5" borderId="36" xfId="4" applyFont="1" applyFill="1" applyBorder="1" applyAlignment="1">
      <alignment horizontal="center"/>
    </xf>
    <xf numFmtId="0" fontId="2" fillId="0" borderId="34" xfId="4" applyFont="1" applyBorder="1" applyAlignment="1">
      <alignment horizontal="left" wrapText="1"/>
    </xf>
    <xf numFmtId="0" fontId="2" fillId="0" borderId="36" xfId="4" applyFont="1" applyBorder="1" applyAlignment="1">
      <alignment horizontal="left" wrapText="1"/>
    </xf>
    <xf numFmtId="0" fontId="23" fillId="6" borderId="34" xfId="4" applyFont="1" applyFill="1" applyBorder="1" applyAlignment="1">
      <alignment horizontal="left" vertical="top" wrapText="1"/>
    </xf>
    <xf numFmtId="0" fontId="23" fillId="6" borderId="36" xfId="4" applyFont="1" applyFill="1" applyBorder="1" applyAlignment="1">
      <alignment horizontal="left" vertical="top" wrapText="1"/>
    </xf>
    <xf numFmtId="0" fontId="23" fillId="0" borderId="37" xfId="4" applyFont="1" applyBorder="1" applyAlignment="1">
      <alignment horizontal="left" vertical="top" wrapText="1"/>
    </xf>
    <xf numFmtId="0" fontId="23" fillId="0" borderId="38" xfId="4" applyFont="1" applyBorder="1" applyAlignment="1">
      <alignment horizontal="left" vertical="top" wrapText="1"/>
    </xf>
    <xf numFmtId="0" fontId="23" fillId="0" borderId="34" xfId="4" applyFont="1" applyBorder="1" applyAlignment="1">
      <alignment horizontal="left" vertical="top" wrapText="1"/>
    </xf>
    <xf numFmtId="0" fontId="23" fillId="0" borderId="36" xfId="4" applyFont="1" applyBorder="1" applyAlignment="1">
      <alignment horizontal="left" vertical="top" wrapText="1"/>
    </xf>
    <xf numFmtId="0" fontId="3" fillId="7" borderId="34" xfId="4" applyFont="1" applyFill="1" applyBorder="1" applyAlignment="1">
      <alignment horizontal="center"/>
    </xf>
    <xf numFmtId="0" fontId="3" fillId="7" borderId="36" xfId="4" applyFont="1" applyFill="1" applyBorder="1" applyAlignment="1">
      <alignment horizontal="center"/>
    </xf>
    <xf numFmtId="0" fontId="2" fillId="6" borderId="34" xfId="4" applyFont="1" applyFill="1" applyBorder="1" applyAlignment="1">
      <alignment horizontal="left" vertical="center" wrapText="1"/>
    </xf>
    <xf numFmtId="0" fontId="2" fillId="6" borderId="36" xfId="4" applyFont="1" applyFill="1" applyBorder="1" applyAlignment="1">
      <alignment horizontal="left" vertical="center" wrapText="1"/>
    </xf>
    <xf numFmtId="0" fontId="0" fillId="6" borderId="34" xfId="4" applyFont="1" applyFill="1" applyBorder="1" applyAlignment="1">
      <alignment horizontal="left" vertical="center" wrapText="1"/>
    </xf>
    <xf numFmtId="0" fontId="23" fillId="6" borderId="34" xfId="4" applyFont="1" applyFill="1" applyBorder="1" applyAlignment="1">
      <alignment horizontal="left" vertical="center" wrapText="1"/>
    </xf>
    <xf numFmtId="0" fontId="23" fillId="6" borderId="36" xfId="4" applyFont="1" applyFill="1" applyBorder="1" applyAlignment="1">
      <alignment horizontal="left" vertical="center" wrapText="1"/>
    </xf>
    <xf numFmtId="0" fontId="3" fillId="7" borderId="33" xfId="4" applyFont="1" applyFill="1" applyBorder="1" applyAlignment="1">
      <alignment horizontal="center"/>
    </xf>
    <xf numFmtId="0" fontId="2" fillId="0" borderId="33" xfId="0" applyFont="1" applyBorder="1" applyAlignment="1"/>
    <xf numFmtId="0" fontId="3" fillId="0" borderId="8" xfId="0" applyFont="1" applyBorder="1" applyAlignment="1"/>
    <xf numFmtId="0" fontId="2" fillId="0" borderId="34" xfId="4" applyFont="1" applyBorder="1" applyAlignment="1">
      <alignment horizontal="left" vertical="center" wrapText="1"/>
    </xf>
    <xf numFmtId="0" fontId="2" fillId="0" borderId="36" xfId="4" applyFont="1" applyBorder="1" applyAlignment="1">
      <alignment horizontal="left" vertical="center" wrapText="1"/>
    </xf>
    <xf numFmtId="0" fontId="0" fillId="6" borderId="34" xfId="4" applyFont="1" applyFill="1" applyBorder="1" applyAlignment="1">
      <alignment horizontal="left" vertical="top" wrapText="1"/>
    </xf>
    <xf numFmtId="0" fontId="2" fillId="6" borderId="36" xfId="4" applyFont="1" applyFill="1" applyBorder="1" applyAlignment="1">
      <alignment horizontal="left" vertical="top" wrapText="1"/>
    </xf>
    <xf numFmtId="0" fontId="67" fillId="0" borderId="34" xfId="4" applyFont="1" applyBorder="1" applyAlignment="1">
      <alignment horizontal="left" vertical="top" wrapText="1"/>
    </xf>
    <xf numFmtId="0" fontId="19" fillId="0" borderId="34" xfId="4" applyFont="1" applyBorder="1" applyAlignment="1">
      <alignment horizontal="left" vertical="top" wrapText="1"/>
    </xf>
    <xf numFmtId="0" fontId="19" fillId="0" borderId="36" xfId="4" applyFont="1" applyBorder="1" applyAlignment="1">
      <alignment horizontal="left" vertical="top" wrapText="1"/>
    </xf>
    <xf numFmtId="0" fontId="23" fillId="0" borderId="34" xfId="4" applyFont="1" applyBorder="1" applyAlignment="1">
      <alignment horizontal="left" vertical="center" wrapText="1"/>
    </xf>
    <xf numFmtId="0" fontId="23" fillId="0" borderId="36" xfId="4" applyFont="1" applyBorder="1" applyAlignment="1">
      <alignment horizontal="left" vertical="center" wrapText="1"/>
    </xf>
    <xf numFmtId="0" fontId="15" fillId="5" borderId="0" xfId="4" applyFont="1" applyFill="1" applyAlignment="1">
      <alignment horizontal="left"/>
    </xf>
    <xf numFmtId="0" fontId="23" fillId="0" borderId="0" xfId="0" applyFont="1" applyAlignment="1">
      <alignment horizontal="left"/>
    </xf>
    <xf numFmtId="0" fontId="23" fillId="0" borderId="47" xfId="4" applyFont="1" applyBorder="1" applyAlignment="1">
      <alignment horizontal="left" vertical="top" wrapText="1"/>
    </xf>
    <xf numFmtId="0" fontId="23" fillId="0" borderId="48" xfId="4" applyFont="1" applyBorder="1" applyAlignment="1">
      <alignment horizontal="left" vertical="top" wrapText="1"/>
    </xf>
    <xf numFmtId="0" fontId="3" fillId="5" borderId="0" xfId="0" applyFont="1" applyFill="1" applyAlignment="1"/>
    <xf numFmtId="0" fontId="15" fillId="5" borderId="0" xfId="0" applyFont="1" applyFill="1" applyAlignment="1">
      <alignment horizontal="left" wrapText="1"/>
    </xf>
    <xf numFmtId="0" fontId="15" fillId="5" borderId="0" xfId="0" applyFont="1" applyFill="1" applyAlignment="1">
      <alignment horizontal="left"/>
    </xf>
    <xf numFmtId="0" fontId="19" fillId="0" borderId="0" xfId="0" applyFont="1" applyAlignment="1">
      <alignment horizontal="left"/>
    </xf>
    <xf numFmtId="0" fontId="0" fillId="0" borderId="0" xfId="0" applyBorder="1" applyAlignment="1">
      <alignment horizontal="left"/>
    </xf>
    <xf numFmtId="0" fontId="0" fillId="0" borderId="0" xfId="0" applyAlignment="1">
      <alignment horizontal="left" wrapText="1"/>
    </xf>
    <xf numFmtId="0" fontId="0" fillId="0" borderId="10" xfId="0" applyBorder="1" applyAlignment="1">
      <alignment horizontal="left" wrapText="1"/>
    </xf>
    <xf numFmtId="0" fontId="28" fillId="6" borderId="0" xfId="0" applyFont="1" applyFill="1" applyAlignment="1">
      <alignment horizontal="center" wrapText="1"/>
    </xf>
    <xf numFmtId="0" fontId="19" fillId="0" borderId="0" xfId="0" applyFont="1" applyBorder="1" applyAlignment="1" applyProtection="1">
      <alignment horizontal="left" wrapText="1"/>
    </xf>
    <xf numFmtId="0" fontId="0" fillId="0" borderId="34" xfId="0" applyFont="1" applyFill="1" applyBorder="1" applyAlignment="1" applyProtection="1">
      <alignment horizontal="left"/>
    </xf>
    <xf numFmtId="0" fontId="0" fillId="0" borderId="36" xfId="0" applyFont="1" applyFill="1" applyBorder="1" applyAlignment="1" applyProtection="1">
      <alignment horizontal="left"/>
    </xf>
    <xf numFmtId="0" fontId="0" fillId="2" borderId="34" xfId="0" applyFill="1" applyBorder="1" applyAlignment="1" applyProtection="1">
      <alignment horizontal="left"/>
      <protection locked="0"/>
    </xf>
    <xf numFmtId="0" fontId="0" fillId="2" borderId="35"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23" fillId="0" borderId="0" xfId="0" applyFont="1" applyBorder="1" applyAlignment="1" applyProtection="1">
      <alignment horizontal="center"/>
    </xf>
    <xf numFmtId="0" fontId="23" fillId="0" borderId="5" xfId="0" applyFont="1" applyBorder="1" applyAlignment="1" applyProtection="1">
      <alignment horizontal="center"/>
    </xf>
    <xf numFmtId="0" fontId="18" fillId="5" borderId="0" xfId="0" applyFont="1" applyFill="1" applyBorder="1" applyAlignment="1" applyProtection="1">
      <alignment horizontal="left" wrapText="1"/>
    </xf>
    <xf numFmtId="0" fontId="3" fillId="0" borderId="0" xfId="0" applyFont="1" applyFill="1" applyBorder="1" applyAlignment="1" applyProtection="1">
      <alignment horizontal="right" vertical="center" wrapText="1" indent="1"/>
    </xf>
    <xf numFmtId="0" fontId="0" fillId="0" borderId="34" xfId="0" applyFont="1" applyBorder="1" applyAlignment="1" applyProtection="1">
      <alignment horizontal="left" vertical="center"/>
    </xf>
    <xf numFmtId="0" fontId="0" fillId="0" borderId="36" xfId="0" applyFont="1" applyBorder="1" applyAlignment="1" applyProtection="1">
      <alignment horizontal="left" vertical="center"/>
    </xf>
    <xf numFmtId="0" fontId="0" fillId="0" borderId="0" xfId="0" applyFont="1" applyFill="1" applyBorder="1" applyAlignment="1" applyProtection="1">
      <alignment horizontal="left" wrapText="1"/>
    </xf>
    <xf numFmtId="0" fontId="0" fillId="0" borderId="10" xfId="0" applyFont="1" applyFill="1" applyBorder="1" applyAlignment="1" applyProtection="1">
      <alignment horizontal="left" wrapText="1"/>
    </xf>
    <xf numFmtId="166" fontId="0" fillId="2" borderId="34" xfId="2" applyNumberFormat="1" applyFont="1" applyFill="1" applyBorder="1" applyAlignment="1" applyProtection="1">
      <alignment horizontal="left" vertical="center"/>
      <protection locked="0"/>
    </xf>
    <xf numFmtId="166" fontId="0" fillId="2" borderId="36" xfId="2" applyNumberFormat="1" applyFont="1" applyFill="1" applyBorder="1" applyAlignment="1" applyProtection="1">
      <alignment horizontal="left" vertical="center"/>
      <protection locked="0"/>
    </xf>
    <xf numFmtId="0" fontId="0" fillId="2" borderId="33" xfId="0" applyFont="1" applyFill="1" applyBorder="1" applyAlignment="1" applyProtection="1">
      <alignment horizontal="center"/>
      <protection locked="0"/>
    </xf>
    <xf numFmtId="0" fontId="0" fillId="0" borderId="33" xfId="0" applyBorder="1" applyAlignment="1" applyProtection="1">
      <protection locked="0"/>
    </xf>
    <xf numFmtId="0" fontId="0" fillId="6" borderId="0" xfId="0" applyFont="1" applyFill="1" applyBorder="1" applyAlignment="1" applyProtection="1">
      <alignment horizontal="center"/>
    </xf>
    <xf numFmtId="0" fontId="0" fillId="6" borderId="0" xfId="0" applyFill="1" applyBorder="1" applyAlignment="1" applyProtection="1"/>
    <xf numFmtId="0" fontId="3" fillId="5" borderId="0" xfId="0" applyFont="1" applyFill="1" applyBorder="1" applyAlignment="1" applyProtection="1">
      <alignment horizontal="left"/>
    </xf>
    <xf numFmtId="0" fontId="0" fillId="0" borderId="0" xfId="0" applyBorder="1" applyAlignment="1" applyProtection="1"/>
    <xf numFmtId="166" fontId="35" fillId="0" borderId="0" xfId="2" applyNumberFormat="1" applyFont="1" applyFill="1" applyBorder="1" applyAlignment="1" applyProtection="1">
      <alignment horizontal="center" vertical="center" wrapText="1"/>
      <protection locked="0"/>
    </xf>
    <xf numFmtId="166" fontId="28" fillId="0" borderId="0" xfId="2"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wrapText="1" indent="2"/>
    </xf>
    <xf numFmtId="0" fontId="29" fillId="5" borderId="0" xfId="0" applyFont="1" applyFill="1" applyBorder="1" applyAlignment="1" applyProtection="1">
      <alignment horizontal="left"/>
    </xf>
    <xf numFmtId="0" fontId="0" fillId="0" borderId="0" xfId="0" applyFont="1" applyBorder="1" applyAlignment="1" applyProtection="1"/>
    <xf numFmtId="0" fontId="28" fillId="0" borderId="0" xfId="0" applyFont="1" applyFill="1" applyBorder="1" applyAlignment="1" applyProtection="1">
      <alignment horizontal="left" wrapText="1" indent="1"/>
    </xf>
    <xf numFmtId="0" fontId="0" fillId="5" borderId="33" xfId="0" applyFont="1" applyFill="1" applyBorder="1" applyAlignment="1" applyProtection="1">
      <alignment horizontal="center"/>
    </xf>
    <xf numFmtId="0" fontId="0" fillId="0" borderId="33" xfId="0" applyBorder="1" applyAlignment="1" applyProtection="1">
      <alignment horizontal="center"/>
    </xf>
    <xf numFmtId="0" fontId="0" fillId="0" borderId="33" xfId="0" applyBorder="1" applyAlignment="1" applyProtection="1"/>
    <xf numFmtId="0" fontId="18" fillId="5" borderId="0" xfId="0" applyFont="1" applyFill="1" applyBorder="1" applyAlignment="1" applyProtection="1">
      <alignment horizontal="left"/>
    </xf>
    <xf numFmtId="0" fontId="23" fillId="5" borderId="34" xfId="0"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xf>
    <xf numFmtId="0" fontId="0" fillId="0" borderId="0" xfId="0" applyBorder="1" applyAlignment="1" applyProtection="1">
      <alignment horizontal="center"/>
    </xf>
    <xf numFmtId="0" fontId="23" fillId="5" borderId="34" xfId="0" applyFont="1" applyFill="1" applyBorder="1" applyAlignment="1" applyProtection="1">
      <alignment horizontal="left" vertical="center"/>
    </xf>
    <xf numFmtId="0" fontId="23" fillId="5" borderId="36" xfId="0" applyFont="1" applyFill="1" applyBorder="1" applyAlignment="1" applyProtection="1">
      <alignment horizontal="left" vertical="center"/>
    </xf>
    <xf numFmtId="0" fontId="35" fillId="0" borderId="12"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19" fillId="5" borderId="47" xfId="0" applyFont="1" applyFill="1" applyBorder="1" applyAlignment="1" applyProtection="1">
      <alignment horizontal="center"/>
    </xf>
    <xf numFmtId="0" fontId="28" fillId="5" borderId="48" xfId="0" applyFont="1" applyFill="1" applyBorder="1" applyAlignment="1" applyProtection="1">
      <alignment horizontal="center"/>
    </xf>
    <xf numFmtId="0" fontId="23" fillId="0" borderId="47" xfId="0" applyFont="1" applyFill="1" applyBorder="1" applyAlignment="1" applyProtection="1">
      <alignment horizontal="center"/>
    </xf>
    <xf numFmtId="0" fontId="23" fillId="0" borderId="48" xfId="0" applyFont="1" applyFill="1" applyBorder="1" applyAlignment="1" applyProtection="1">
      <alignment horizontal="center"/>
    </xf>
    <xf numFmtId="0" fontId="23" fillId="5" borderId="47" xfId="0" applyFont="1" applyFill="1" applyBorder="1" applyAlignment="1" applyProtection="1">
      <alignment horizontal="center"/>
    </xf>
    <xf numFmtId="0" fontId="23" fillId="5" borderId="48" xfId="0" applyFont="1" applyFill="1" applyBorder="1" applyAlignment="1" applyProtection="1">
      <alignment horizontal="center"/>
    </xf>
    <xf numFmtId="10" fontId="23" fillId="0" borderId="47" xfId="3" applyNumberFormat="1" applyFont="1" applyFill="1" applyBorder="1" applyAlignment="1" applyProtection="1">
      <alignment horizontal="center"/>
    </xf>
    <xf numFmtId="10" fontId="23" fillId="0" borderId="48" xfId="3" applyNumberFormat="1" applyFont="1" applyFill="1" applyBorder="1" applyAlignment="1" applyProtection="1">
      <alignment horizontal="center"/>
    </xf>
    <xf numFmtId="0" fontId="28" fillId="0" borderId="0" xfId="0" applyFont="1" applyFill="1" applyBorder="1" applyAlignment="1" applyProtection="1">
      <alignment horizontal="left" wrapText="1"/>
    </xf>
    <xf numFmtId="0" fontId="0" fillId="0" borderId="34" xfId="0" applyFont="1" applyFill="1" applyBorder="1" applyAlignment="1" applyProtection="1">
      <alignment horizontal="left" vertical="center"/>
    </xf>
    <xf numFmtId="0" fontId="0" fillId="0" borderId="36"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2" borderId="34" xfId="0" applyFont="1" applyFill="1" applyBorder="1" applyAlignment="1" applyProtection="1">
      <alignment horizontal="center"/>
      <protection locked="0"/>
    </xf>
    <xf numFmtId="0" fontId="0" fillId="2" borderId="36" xfId="0" applyFont="1" applyFill="1" applyBorder="1" applyAlignment="1" applyProtection="1">
      <alignment horizontal="center"/>
      <protection locked="0"/>
    </xf>
    <xf numFmtId="0" fontId="3" fillId="5" borderId="0" xfId="0" applyFont="1" applyFill="1" applyBorder="1" applyAlignment="1" applyProtection="1">
      <alignment horizontal="center"/>
    </xf>
    <xf numFmtId="0" fontId="0" fillId="3" borderId="0" xfId="0" applyFont="1" applyFill="1" applyBorder="1" applyAlignment="1" applyProtection="1">
      <alignment horizontal="center"/>
    </xf>
    <xf numFmtId="0" fontId="23" fillId="12" borderId="3" xfId="0" applyFont="1" applyFill="1" applyBorder="1" applyAlignment="1" applyProtection="1">
      <alignment horizontal="center"/>
    </xf>
    <xf numFmtId="0" fontId="19" fillId="0" borderId="0" xfId="0" applyFont="1" applyFill="1" applyBorder="1" applyAlignment="1" applyProtection="1">
      <alignment horizontal="left"/>
    </xf>
    <xf numFmtId="0" fontId="20" fillId="5" borderId="0" xfId="0" applyFont="1" applyFill="1" applyBorder="1" applyAlignment="1" applyProtection="1">
      <alignment horizontal="center"/>
    </xf>
    <xf numFmtId="0" fontId="3" fillId="5" borderId="0" xfId="0" applyFont="1" applyFill="1" applyBorder="1" applyAlignment="1" applyProtection="1">
      <alignment horizontal="center" wrapText="1"/>
    </xf>
    <xf numFmtId="0" fontId="20" fillId="3" borderId="0" xfId="0" applyFont="1" applyFill="1" applyBorder="1" applyAlignment="1" applyProtection="1">
      <alignment horizontal="center"/>
    </xf>
    <xf numFmtId="0" fontId="21" fillId="0" borderId="0" xfId="0" applyFont="1" applyBorder="1" applyAlignment="1" applyProtection="1">
      <alignment horizontal="left"/>
    </xf>
    <xf numFmtId="0" fontId="0" fillId="0" borderId="0" xfId="0" applyBorder="1" applyAlignment="1" applyProtection="1">
      <alignment wrapText="1"/>
    </xf>
    <xf numFmtId="0" fontId="60" fillId="0" borderId="0" xfId="0" applyFont="1" applyBorder="1" applyAlignment="1" applyProtection="1">
      <alignment horizontal="left" wrapText="1"/>
    </xf>
    <xf numFmtId="0" fontId="45" fillId="0" borderId="30" xfId="0" applyFont="1" applyBorder="1" applyAlignment="1" applyProtection="1">
      <alignment horizontal="left"/>
    </xf>
    <xf numFmtId="0" fontId="45" fillId="0" borderId="35" xfId="0" applyFont="1" applyBorder="1" applyAlignment="1" applyProtection="1">
      <alignment horizontal="left"/>
    </xf>
    <xf numFmtId="0" fontId="44" fillId="0" borderId="18" xfId="0" applyFont="1" applyFill="1" applyBorder="1" applyAlignment="1" applyProtection="1">
      <alignment horizontal="left"/>
    </xf>
    <xf numFmtId="0" fontId="44" fillId="0" borderId="19" xfId="0" applyFont="1" applyFill="1" applyBorder="1" applyAlignment="1" applyProtection="1">
      <alignment horizontal="left"/>
    </xf>
    <xf numFmtId="0" fontId="44" fillId="0" borderId="20" xfId="0" applyFont="1" applyFill="1" applyBorder="1" applyAlignment="1" applyProtection="1">
      <alignment horizontal="left"/>
    </xf>
    <xf numFmtId="0" fontId="44" fillId="0" borderId="18" xfId="0" applyFont="1" applyBorder="1" applyAlignment="1" applyProtection="1">
      <alignment horizontal="left"/>
    </xf>
    <xf numFmtId="0" fontId="44" fillId="0" borderId="19" xfId="0" applyFont="1" applyBorder="1" applyAlignment="1" applyProtection="1">
      <alignment horizontal="left"/>
    </xf>
    <xf numFmtId="0" fontId="44" fillId="0" borderId="20" xfId="0" applyFont="1" applyBorder="1" applyAlignment="1" applyProtection="1">
      <alignment horizontal="left"/>
    </xf>
    <xf numFmtId="0" fontId="45" fillId="3" borderId="40" xfId="0" applyFont="1" applyFill="1" applyBorder="1" applyAlignment="1" applyProtection="1">
      <alignment horizontal="center"/>
    </xf>
    <xf numFmtId="0" fontId="45" fillId="3" borderId="3" xfId="0" applyFont="1" applyFill="1" applyBorder="1" applyAlignment="1" applyProtection="1">
      <alignment horizontal="center"/>
    </xf>
    <xf numFmtId="0" fontId="45" fillId="3" borderId="35" xfId="0" applyFont="1" applyFill="1" applyBorder="1" applyAlignment="1" applyProtection="1">
      <alignment horizontal="center"/>
    </xf>
    <xf numFmtId="0" fontId="45" fillId="3" borderId="25" xfId="0" applyFont="1" applyFill="1" applyBorder="1" applyAlignment="1" applyProtection="1">
      <alignment horizontal="center"/>
    </xf>
    <xf numFmtId="0" fontId="45" fillId="3" borderId="26" xfId="0" applyFont="1" applyFill="1" applyBorder="1" applyAlignment="1" applyProtection="1">
      <alignment horizontal="center"/>
    </xf>
    <xf numFmtId="0" fontId="44" fillId="3" borderId="40" xfId="0" applyFont="1" applyFill="1" applyBorder="1" applyAlignment="1" applyProtection="1">
      <alignment horizontal="center"/>
    </xf>
    <xf numFmtId="0" fontId="44" fillId="3" borderId="3" xfId="0" applyFont="1" applyFill="1" applyBorder="1" applyAlignment="1" applyProtection="1">
      <alignment horizontal="center"/>
    </xf>
    <xf numFmtId="0" fontId="44" fillId="3" borderId="41" xfId="0" applyFont="1" applyFill="1" applyBorder="1" applyAlignment="1" applyProtection="1">
      <alignment horizontal="center"/>
    </xf>
    <xf numFmtId="0" fontId="44" fillId="3" borderId="42" xfId="0" applyFont="1" applyFill="1" applyBorder="1" applyAlignment="1" applyProtection="1">
      <alignment horizontal="center"/>
    </xf>
    <xf numFmtId="0" fontId="44" fillId="0" borderId="6" xfId="0" applyFont="1" applyFill="1" applyBorder="1" applyAlignment="1" applyProtection="1">
      <alignment horizontal="left"/>
    </xf>
    <xf numFmtId="0" fontId="44" fillId="0" borderId="7" xfId="0" applyFont="1" applyFill="1" applyBorder="1" applyAlignment="1" applyProtection="1">
      <alignment horizontal="left"/>
    </xf>
    <xf numFmtId="0" fontId="44" fillId="0" borderId="17" xfId="0" applyFont="1" applyFill="1" applyBorder="1" applyAlignment="1" applyProtection="1">
      <alignment horizontal="left"/>
    </xf>
    <xf numFmtId="0" fontId="45" fillId="0" borderId="40" xfId="0" applyFont="1" applyBorder="1" applyAlignment="1" applyProtection="1">
      <alignment horizontal="left"/>
    </xf>
    <xf numFmtId="0" fontId="45" fillId="0" borderId="3" xfId="0" applyFont="1" applyBorder="1" applyAlignment="1" applyProtection="1">
      <alignment horizontal="left"/>
    </xf>
    <xf numFmtId="0" fontId="45" fillId="0" borderId="25" xfId="0" applyFont="1" applyBorder="1" applyAlignment="1" applyProtection="1">
      <alignment horizontal="left"/>
    </xf>
    <xf numFmtId="0" fontId="0" fillId="0" borderId="0" xfId="0" applyAlignment="1" applyProtection="1"/>
    <xf numFmtId="0" fontId="20" fillId="5" borderId="0" xfId="0" applyFont="1" applyFill="1" applyBorder="1" applyAlignment="1" applyProtection="1">
      <alignment horizontal="left"/>
    </xf>
    <xf numFmtId="0" fontId="45" fillId="0" borderId="18" xfId="0" applyFont="1" applyBorder="1" applyAlignment="1" applyProtection="1">
      <alignment horizontal="center"/>
    </xf>
    <xf numFmtId="0" fontId="45" fillId="0" borderId="20" xfId="0" applyFont="1" applyBorder="1" applyAlignment="1" applyProtection="1">
      <alignment horizontal="center"/>
    </xf>
    <xf numFmtId="0" fontId="33" fillId="0" borderId="0" xfId="0" applyFont="1" applyFill="1" applyBorder="1" applyAlignment="1" applyProtection="1">
      <alignment horizontal="left" vertical="top" wrapText="1"/>
    </xf>
    <xf numFmtId="0" fontId="19" fillId="0" borderId="0" xfId="0" applyFont="1" applyFill="1" applyBorder="1" applyAlignment="1" applyProtection="1">
      <alignment horizontal="center" vertical="top" wrapText="1"/>
    </xf>
    <xf numFmtId="0" fontId="47" fillId="5" borderId="0" xfId="0" applyFont="1" applyFill="1" applyBorder="1" applyAlignment="1" applyProtection="1">
      <alignment horizontal="left" wrapText="1"/>
    </xf>
    <xf numFmtId="0" fontId="44" fillId="0" borderId="28" xfId="0" applyFont="1" applyBorder="1" applyAlignment="1" applyProtection="1">
      <alignment horizontal="left"/>
    </xf>
    <xf numFmtId="0" fontId="44" fillId="0" borderId="29" xfId="0" applyFont="1" applyBorder="1" applyAlignment="1" applyProtection="1">
      <alignment horizontal="left"/>
    </xf>
    <xf numFmtId="0" fontId="44" fillId="0" borderId="21" xfId="0" applyFont="1" applyBorder="1" applyAlignment="1" applyProtection="1">
      <alignment horizontal="left"/>
    </xf>
    <xf numFmtId="0" fontId="44" fillId="3" borderId="4" xfId="0" applyFont="1" applyFill="1" applyBorder="1" applyAlignment="1" applyProtection="1">
      <alignment horizontal="center"/>
    </xf>
    <xf numFmtId="0" fontId="44" fillId="3" borderId="0" xfId="0" applyFont="1" applyFill="1" applyBorder="1" applyAlignment="1" applyProtection="1">
      <alignment horizontal="center"/>
    </xf>
    <xf numFmtId="44" fontId="44" fillId="3" borderId="0" xfId="2" applyFont="1" applyFill="1" applyBorder="1" applyAlignment="1" applyProtection="1">
      <alignment horizontal="center"/>
    </xf>
    <xf numFmtId="0" fontId="44" fillId="3" borderId="5" xfId="0" applyFont="1" applyFill="1" applyBorder="1" applyAlignment="1" applyProtection="1">
      <alignment horizontal="center"/>
    </xf>
    <xf numFmtId="0" fontId="44" fillId="3" borderId="23" xfId="0" applyFont="1" applyFill="1" applyBorder="1" applyAlignment="1" applyProtection="1">
      <alignment horizontal="center"/>
    </xf>
    <xf numFmtId="0" fontId="28" fillId="0" borderId="0" xfId="0" applyFont="1" applyFill="1" applyBorder="1" applyAlignment="1" applyProtection="1">
      <alignment horizontal="left" vertical="top" wrapText="1"/>
    </xf>
    <xf numFmtId="0" fontId="0" fillId="0" borderId="8" xfId="0" applyBorder="1" applyAlignment="1" applyProtection="1">
      <alignment horizontal="left" wrapText="1"/>
    </xf>
    <xf numFmtId="0" fontId="0" fillId="5" borderId="0" xfId="0" applyFill="1" applyBorder="1" applyAlignment="1" applyProtection="1"/>
    <xf numFmtId="0" fontId="0" fillId="0" borderId="8" xfId="0" applyBorder="1" applyAlignment="1" applyProtection="1">
      <alignment horizontal="left" vertical="top" wrapText="1"/>
    </xf>
    <xf numFmtId="0" fontId="15" fillId="5" borderId="0" xfId="4" applyFont="1" applyFill="1" applyAlignment="1" applyProtection="1">
      <alignment horizontal="left"/>
    </xf>
    <xf numFmtId="0" fontId="0" fillId="2" borderId="37"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38"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0" fillId="2" borderId="0" xfId="0" applyFill="1" applyBorder="1" applyAlignment="1" applyProtection="1">
      <alignment horizontal="left" wrapText="1"/>
      <protection locked="0"/>
    </xf>
    <xf numFmtId="0" fontId="0" fillId="2" borderId="10" xfId="0" applyFill="1" applyBorder="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9" xfId="0" applyFill="1" applyBorder="1" applyAlignment="1" applyProtection="1">
      <alignment horizontal="left" wrapText="1"/>
      <protection locked="0"/>
    </xf>
    <xf numFmtId="0" fontId="0" fillId="14" borderId="0" xfId="0" applyFill="1" applyAlignment="1">
      <alignment horizontal="left"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3" xfId="0" applyBorder="1" applyAlignment="1"/>
    <xf numFmtId="0" fontId="15" fillId="3" borderId="8" xfId="0" applyFont="1" applyFill="1" applyBorder="1" applyAlignment="1">
      <alignment horizontal="center"/>
    </xf>
    <xf numFmtId="0" fontId="55" fillId="14" borderId="0" xfId="0" applyFont="1" applyFill="1" applyAlignment="1">
      <alignment horizontal="left" vertical="center" wrapText="1"/>
    </xf>
    <xf numFmtId="0" fontId="55" fillId="0" borderId="0" xfId="0" applyFont="1" applyAlignment="1">
      <alignment horizontal="left" vertical="center"/>
    </xf>
    <xf numFmtId="0" fontId="0" fillId="0" borderId="0" xfId="0" applyAlignment="1">
      <alignment horizontal="left" wrapText="1" indent="4"/>
    </xf>
    <xf numFmtId="166" fontId="33" fillId="2" borderId="37" xfId="2" applyNumberFormat="1" applyFont="1" applyFill="1" applyBorder="1" applyAlignment="1" applyProtection="1">
      <alignment horizontal="center" vertical="center" wrapText="1"/>
      <protection locked="0"/>
    </xf>
    <xf numFmtId="166" fontId="33" fillId="2" borderId="3" xfId="2" applyNumberFormat="1" applyFont="1" applyFill="1" applyBorder="1" applyAlignment="1" applyProtection="1">
      <alignment horizontal="center" vertical="center" wrapText="1"/>
      <protection locked="0"/>
    </xf>
    <xf numFmtId="166" fontId="33" fillId="2" borderId="38" xfId="2" applyNumberFormat="1" applyFont="1" applyFill="1" applyBorder="1" applyAlignment="1" applyProtection="1">
      <alignment horizontal="center" vertical="center" wrapText="1"/>
      <protection locked="0"/>
    </xf>
    <xf numFmtId="166" fontId="33" fillId="2" borderId="13" xfId="2" applyNumberFormat="1" applyFont="1" applyFill="1" applyBorder="1" applyAlignment="1" applyProtection="1">
      <alignment horizontal="center" vertical="center" wrapText="1"/>
      <protection locked="0"/>
    </xf>
    <xf numFmtId="166" fontId="33" fillId="2" borderId="8" xfId="2" applyNumberFormat="1" applyFont="1" applyFill="1" applyBorder="1" applyAlignment="1" applyProtection="1">
      <alignment horizontal="center" vertical="center" wrapText="1"/>
      <protection locked="0"/>
    </xf>
    <xf numFmtId="166" fontId="33" fillId="2" borderId="9" xfId="2" applyNumberFormat="1" applyFont="1" applyFill="1" applyBorder="1" applyAlignment="1" applyProtection="1">
      <alignment horizontal="center" vertical="center" wrapText="1"/>
      <protection locked="0"/>
    </xf>
    <xf numFmtId="49" fontId="33" fillId="2" borderId="50" xfId="0" applyNumberFormat="1" applyFont="1" applyFill="1" applyBorder="1" applyAlignment="1" applyProtection="1">
      <alignment horizontal="left" vertical="top" wrapText="1" indent="3"/>
      <protection locked="0"/>
    </xf>
    <xf numFmtId="49" fontId="19" fillId="2" borderId="50" xfId="0" applyNumberFormat="1" applyFont="1" applyFill="1" applyBorder="1" applyAlignment="1" applyProtection="1">
      <alignment horizontal="left" vertical="top" wrapText="1" indent="3"/>
      <protection locked="0"/>
    </xf>
    <xf numFmtId="0" fontId="19" fillId="2" borderId="33" xfId="0" applyFont="1" applyFill="1" applyBorder="1" applyAlignment="1" applyProtection="1">
      <alignment horizontal="left" vertical="top" wrapText="1"/>
      <protection locked="0"/>
    </xf>
    <xf numFmtId="0" fontId="19" fillId="2" borderId="33" xfId="0" applyFont="1" applyFill="1" applyBorder="1" applyAlignment="1" applyProtection="1">
      <alignment horizontal="left" vertical="center"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cellXfs>
  <cellStyles count="6">
    <cellStyle name="Comma" xfId="1" builtinId="3"/>
    <cellStyle name="Currency" xfId="2" builtinId="4"/>
    <cellStyle name="Normal" xfId="0" builtinId="0"/>
    <cellStyle name="Normal 2" xfId="4" xr:uid="{899259C5-7E49-B442-BDB3-2C9B7474337D}"/>
    <cellStyle name="Normal_Sheet1" xfId="5" xr:uid="{48903C6E-DEF7-B44F-8BB2-D804509EF452}"/>
    <cellStyle name="Percent" xfId="3" builtinId="5"/>
  </cellStyles>
  <dxfs count="124">
    <dxf>
      <font>
        <b/>
        <i val="0"/>
        <color auto="1"/>
      </font>
    </dxf>
    <dxf>
      <font>
        <color rgb="FFFF0000"/>
      </font>
    </dxf>
    <dxf>
      <font>
        <b/>
        <i val="0"/>
        <color auto="1"/>
      </font>
    </dxf>
    <dxf>
      <font>
        <b/>
        <i val="0"/>
        <color auto="1"/>
      </font>
    </dxf>
    <dxf>
      <font>
        <b/>
        <i val="0"/>
        <color auto="1"/>
      </font>
    </dxf>
    <dxf>
      <font>
        <b/>
        <i val="0"/>
        <color auto="1"/>
      </font>
    </dxf>
    <dxf>
      <font>
        <b/>
        <i val="0"/>
        <color auto="1"/>
      </font>
    </dxf>
    <dxf>
      <font>
        <b/>
        <i val="0"/>
        <color auto="1"/>
      </font>
    </dxf>
    <dxf>
      <font>
        <b val="0"/>
        <i val="0"/>
        <color rgb="FFFF0000"/>
      </font>
    </dxf>
    <dxf>
      <font>
        <b/>
        <i val="0"/>
        <color theme="1"/>
      </font>
      <border>
        <left style="thin">
          <color auto="1"/>
        </left>
        <right style="thin">
          <color auto="1"/>
        </right>
        <top style="thin">
          <color auto="1"/>
        </top>
        <bottom style="thin">
          <color auto="1"/>
        </bottom>
      </border>
    </dxf>
    <dxf>
      <font>
        <b val="0"/>
        <i val="0"/>
        <color rgb="FFFF0000"/>
      </font>
    </dxf>
    <dxf>
      <font>
        <b val="0"/>
        <i val="0"/>
        <color rgb="FFFF0000"/>
      </font>
    </dxf>
    <dxf>
      <font>
        <b/>
        <i val="0"/>
        <color theme="1"/>
      </font>
      <border>
        <left style="thin">
          <color auto="1"/>
        </left>
        <right style="thin">
          <color auto="1"/>
        </right>
        <top style="thin">
          <color auto="1"/>
        </top>
        <bottom style="thin">
          <color auto="1"/>
        </bottom>
      </border>
    </dxf>
    <dxf>
      <alignment horizontal="general" vertical="bottom"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FF00"/>
        </patternFill>
      </fill>
    </dxf>
    <dxf>
      <fill>
        <patternFill>
          <bgColor rgb="FFFFFF00"/>
        </patternFill>
      </fill>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rgb="FFFF0000"/>
      </font>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val="0"/>
        <i val="0"/>
        <color rgb="FFFF0000"/>
      </font>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rgb="FFFF0000"/>
      </font>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i val="0"/>
        <color theme="1"/>
      </font>
      <border>
        <left style="thin">
          <color auto="1"/>
        </left>
        <right style="thin">
          <color auto="1"/>
        </right>
        <top style="thin">
          <color auto="1"/>
        </top>
        <bottom style="thin">
          <color auto="1"/>
        </bottom>
      </border>
    </dxf>
    <dxf>
      <font>
        <b val="0"/>
        <i val="0"/>
        <color rgb="FFFF0000"/>
      </font>
    </dxf>
    <dxf>
      <font>
        <b/>
        <i val="0"/>
        <color theme="1"/>
      </font>
      <border>
        <left style="thin">
          <color auto="1"/>
        </left>
        <right style="thin">
          <color auto="1"/>
        </right>
        <top style="thin">
          <color auto="1"/>
        </top>
        <bottom style="thin">
          <color auto="1"/>
        </bottom>
      </border>
    </dxf>
    <dxf>
      <font>
        <color theme="1"/>
      </font>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rgb="FFFF0000"/>
      </font>
    </dxf>
    <dxf>
      <font>
        <b val="0"/>
        <i val="0"/>
        <color rgb="FFFF0000"/>
      </font>
    </dxf>
    <dxf>
      <font>
        <b val="0"/>
        <i val="0"/>
        <color rgb="FFFF0000"/>
      </font>
    </dxf>
    <dxf>
      <font>
        <b/>
        <i val="0"/>
        <color rgb="FFFF0000"/>
      </font>
    </dxf>
    <dxf>
      <font>
        <color theme="0"/>
      </font>
    </dxf>
    <dxf>
      <font>
        <color theme="0"/>
      </font>
      <fill>
        <patternFill>
          <bgColor theme="0"/>
        </patternFill>
      </fill>
      <border>
        <left/>
        <right/>
        <top/>
        <bottom/>
      </border>
    </dxf>
    <dxf>
      <font>
        <color theme="0"/>
      </font>
      <fill>
        <patternFill>
          <bgColor theme="0"/>
        </patternFill>
      </fill>
      <border>
        <left/>
        <right/>
        <top/>
        <bottom/>
      </border>
    </dxf>
    <dxf>
      <fill>
        <patternFill>
          <bgColor rgb="FFFF0000"/>
        </patternFill>
      </fill>
    </dxf>
    <dxf>
      <fill>
        <patternFill>
          <bgColor rgb="FFFF0000"/>
        </patternFill>
      </fill>
    </dxf>
    <dxf>
      <font>
        <color auto="1"/>
      </font>
    </dxf>
    <dxf>
      <font>
        <color theme="1"/>
      </font>
    </dxf>
    <dxf>
      <font>
        <b val="0"/>
        <i val="0"/>
        <color theme="1"/>
      </font>
    </dxf>
    <dxf>
      <font>
        <color theme="1"/>
      </font>
      <fill>
        <patternFill>
          <bgColor theme="7"/>
        </patternFill>
      </fill>
      <border>
        <left style="thin">
          <color auto="1"/>
        </left>
        <right style="thin">
          <color auto="1"/>
        </right>
        <top style="thin">
          <color auto="1"/>
        </top>
        <bottom style="thin">
          <color auto="1"/>
        </bottom>
        <vertical/>
        <horizontal/>
      </border>
    </dxf>
    <dxf>
      <font>
        <color theme="1"/>
      </font>
    </dxf>
    <dxf>
      <font>
        <color theme="1"/>
      </font>
      <fill>
        <patternFill>
          <bgColor theme="7"/>
        </patternFill>
      </fill>
      <border>
        <left style="thin">
          <color auto="1"/>
        </left>
        <right style="thin">
          <color auto="1"/>
        </right>
        <top style="thin">
          <color auto="1"/>
        </top>
        <bottom style="thin">
          <color auto="1"/>
        </bottom>
        <vertical/>
        <horizontal/>
      </border>
    </dxf>
    <dxf>
      <font>
        <color theme="1"/>
      </font>
    </dxf>
    <dxf>
      <fill>
        <patternFill>
          <bgColor theme="7"/>
        </patternFill>
      </fill>
      <border>
        <left style="thin">
          <color auto="1"/>
        </left>
        <right style="thin">
          <color auto="1"/>
        </right>
        <top style="thin">
          <color auto="1"/>
        </top>
        <bottom style="thin">
          <color auto="1"/>
        </bottom>
        <vertical/>
        <horizontal/>
      </border>
    </dxf>
    <dxf>
      <font>
        <b val="0"/>
        <i val="0"/>
        <color theme="1"/>
      </font>
      <fill>
        <patternFill>
          <bgColor theme="7"/>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val="0"/>
        <i val="0"/>
        <color theme="1"/>
      </font>
    </dxf>
    <dxf>
      <font>
        <color theme="1"/>
      </font>
      <fill>
        <patternFill>
          <bgColor theme="7"/>
        </patternFill>
      </fill>
      <border>
        <left style="thin">
          <color auto="1"/>
        </left>
        <right style="thin">
          <color auto="1"/>
        </right>
        <top style="thin">
          <color auto="1"/>
        </top>
        <bottom style="thin">
          <color auto="1"/>
        </bottom>
        <vertical/>
        <horizontal/>
      </border>
    </dxf>
    <dxf>
      <font>
        <b val="0"/>
        <i val="0"/>
        <color theme="1"/>
      </font>
    </dxf>
    <dxf>
      <font>
        <color theme="1"/>
      </font>
      <fill>
        <patternFill>
          <bgColor theme="7"/>
        </patternFill>
      </fill>
      <border>
        <left style="thin">
          <color auto="1"/>
        </left>
        <right style="thin">
          <color auto="1"/>
        </right>
        <top style="thin">
          <color auto="1"/>
        </top>
        <bottom style="thin">
          <color auto="1"/>
        </bottom>
        <vertical/>
        <horizontal/>
      </border>
    </dxf>
    <dxf>
      <font>
        <b val="0"/>
        <i val="0"/>
        <color theme="1"/>
      </font>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theme="1"/>
      </font>
    </dxf>
    <dxf>
      <font>
        <b val="0"/>
        <i val="0"/>
        <color theme="1"/>
      </font>
      <fill>
        <patternFill>
          <fgColor auto="1"/>
          <bgColor theme="7"/>
        </patternFill>
      </fill>
      <border>
        <left style="thin">
          <color auto="1"/>
        </left>
        <right style="thin">
          <color auto="1"/>
        </right>
        <top style="thin">
          <color auto="1"/>
        </top>
        <bottom style="thin">
          <color auto="1"/>
        </bottom>
        <vertical/>
        <horizontal/>
      </border>
    </dxf>
    <dxf>
      <font>
        <b val="0"/>
        <i val="0"/>
        <color theme="1"/>
      </font>
    </dxf>
    <dxf>
      <font>
        <color rgb="FF9C0006"/>
      </font>
      <fill>
        <patternFill>
          <bgColor rgb="FFFFC7CE"/>
        </patternFill>
      </fill>
    </dxf>
    <dxf>
      <font>
        <color rgb="FF9C0006"/>
      </font>
      <fill>
        <patternFill>
          <bgColor rgb="FFFFC7CE"/>
        </patternFill>
      </fill>
    </dxf>
    <dxf>
      <font>
        <b/>
        <i val="0"/>
        <color rgb="FFFF0000"/>
      </font>
      <fill>
        <patternFill patternType="none">
          <bgColor auto="1"/>
        </patternFill>
      </fill>
    </dxf>
    <dxf>
      <fill>
        <patternFill>
          <bgColor theme="7"/>
        </patternFill>
      </fill>
      <border>
        <left style="thin">
          <color auto="1"/>
        </left>
        <right style="thin">
          <color auto="1"/>
        </right>
        <top style="thin">
          <color auto="1"/>
        </top>
        <bottom style="thin">
          <color auto="1"/>
        </bottom>
        <vertical/>
        <horizontal/>
      </border>
    </dxf>
    <dxf>
      <font>
        <color auto="1"/>
      </font>
    </dxf>
    <dxf>
      <fill>
        <patternFill>
          <bgColor theme="7"/>
        </patternFill>
      </fill>
      <border>
        <left style="thin">
          <color auto="1"/>
        </left>
        <right style="thin">
          <color auto="1"/>
        </right>
        <top style="thin">
          <color auto="1"/>
        </top>
        <bottom style="thin">
          <color auto="1"/>
        </bottom>
        <vertical/>
        <horizontal/>
      </border>
    </dxf>
    <dxf>
      <font>
        <color auto="1"/>
      </font>
    </dxf>
    <dxf>
      <font>
        <color auto="1"/>
      </font>
    </dxf>
    <dxf>
      <fill>
        <patternFill>
          <bgColor theme="7"/>
        </patternFill>
      </fill>
      <border>
        <left style="thin">
          <color auto="1"/>
        </left>
        <right style="thin">
          <color auto="1"/>
        </right>
        <top style="thin">
          <color auto="1"/>
        </top>
        <bottom style="thin">
          <color auto="1"/>
        </bottom>
        <vertical/>
        <horizontal/>
      </border>
    </dxf>
    <dxf>
      <font>
        <color auto="1"/>
      </font>
    </dxf>
    <dxf>
      <font>
        <color auto="1"/>
      </font>
    </dxf>
    <dxf>
      <fill>
        <patternFill>
          <bgColor theme="7"/>
        </patternFill>
      </fill>
      <border>
        <left style="thin">
          <color auto="1"/>
        </left>
        <right style="thin">
          <color auto="1"/>
        </right>
        <top style="thin">
          <color auto="1"/>
        </top>
        <bottom style="thin">
          <color auto="1"/>
        </bottom>
        <vertical/>
        <horizontal/>
      </border>
    </dxf>
    <dxf>
      <font>
        <color auto="1"/>
      </font>
    </dxf>
    <dxf>
      <font>
        <color rgb="FFFF0000"/>
      </font>
    </dxf>
    <dxf>
      <font>
        <color theme="0"/>
      </font>
    </dxf>
    <dxf>
      <fill>
        <patternFill>
          <bgColor rgb="FFFFC000"/>
        </patternFill>
      </fill>
      <border>
        <left style="thin">
          <color auto="1"/>
        </left>
        <right style="thin">
          <color auto="1"/>
        </right>
        <top style="thin">
          <color auto="1"/>
        </top>
        <bottom style="thin">
          <color auto="1"/>
        </bottom>
        <vertical/>
        <horizontal/>
      </border>
    </dxf>
    <dxf>
      <font>
        <color auto="1"/>
      </font>
    </dxf>
    <dxf>
      <font>
        <color auto="1"/>
      </font>
      <fill>
        <patternFill>
          <bgColor rgb="FFFFC000"/>
        </patternFill>
      </fill>
      <border>
        <left style="thin">
          <color auto="1"/>
        </left>
        <right style="thin">
          <color auto="1"/>
        </right>
        <top style="thin">
          <color auto="1"/>
        </top>
        <bottom style="thin">
          <color auto="1"/>
        </bottom>
        <vertical/>
        <horizontal/>
      </border>
    </dxf>
    <dxf>
      <font>
        <color auto="1"/>
      </font>
    </dxf>
    <dxf>
      <font>
        <color rgb="FFFF0000"/>
      </font>
    </dxf>
  </dxfs>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D40" noThreeD="1"/>
</file>

<file path=xl/ctrlProps/ctrlProp2.xml><?xml version="1.0" encoding="utf-8"?>
<formControlPr xmlns="http://schemas.microsoft.com/office/spreadsheetml/2009/9/main" objectType="CheckBox" fmlaLink="D43" lockText="1" noThreeD="1"/>
</file>

<file path=xl/ctrlProps/ctrlProp3.xml><?xml version="1.0" encoding="utf-8"?>
<formControlPr xmlns="http://schemas.microsoft.com/office/spreadsheetml/2009/9/main" objectType="CheckBox" fmlaLink="D46" lockText="1" noThreeD="1"/>
</file>

<file path=xl/drawings/_rels/drawing2.xml.rels><?xml version="1.0" encoding="UTF-8" standalone="yes"?>
<Relationships xmlns="http://schemas.openxmlformats.org/package/2006/relationships"><Relationship Id="rId2" Type="http://schemas.openxmlformats.org/officeDocument/2006/relationships/hyperlink" Target="https://www.huduser.gov/portal/datasets/il.html#2022" TargetMode="External"/><Relationship Id="rId1" Type="http://schemas.openxmlformats.org/officeDocument/2006/relationships/hyperlink" Target="https://www.huduser.gov/ast/index.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huduser.gov/portal/maps/section202/home.html#:~:text=The%20purpose%20of%20the%20Section,area%20of%20minority%20elderly%20concentration."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ecfr.gov/cgi-bin/text-idx?SID=b55e81163f9afea6adb5a7a3c4f26fe0&amp;mc=true&amp;node=se24.1.40_17&amp;rgn=div8" TargetMode="External"/><Relationship Id="rId13" Type="http://schemas.openxmlformats.org/officeDocument/2006/relationships/hyperlink" Target="https://www.ecfr.gov/cgi-bin/text-idx?SID=7e6409c99930d03eb51ca2adb7f09d9e&amp;mc=true&amp;node=pt28.1.36&amp;rgn=div5" TargetMode="External"/><Relationship Id="rId3" Type="http://schemas.openxmlformats.org/officeDocument/2006/relationships/hyperlink" Target="https://www.ecfr.gov/cgi-bin/text-idx?SID=9a089aafe2c82a16aa9bcaf08c393ce5&amp;mc=true&amp;node=pt24.4.891&amp;rgn=div5#se24.4.891_1120" TargetMode="External"/><Relationship Id="rId7" Type="http://schemas.openxmlformats.org/officeDocument/2006/relationships/hyperlink" Target="https://www.ecfr.gov/cgi-bin/text-idx?SID=b55e81163f9afea6adb5a7a3c4f26fe0&amp;mc=true&amp;node=se24.1.5_1100&amp;rgn=div8" TargetMode="External"/><Relationship Id="rId12" Type="http://schemas.openxmlformats.org/officeDocument/2006/relationships/hyperlink" Target="https://www.ecfr.gov/cgi-bin/text-idx?SID=7e6409c99930d03eb51ca2adb7f09d9e&amp;mc=true&amp;node=pt28.1.35&amp;rgn=div5" TargetMode="External"/><Relationship Id="rId2" Type="http://schemas.openxmlformats.org/officeDocument/2006/relationships/hyperlink" Target="https://www.ecfr.gov/cgi-bin/text-idx?SID=509a5431e3c435518ae5217d66e4333a&amp;mc=true&amp;node=sp24.2.200.s&amp;rgn=div6" TargetMode="External"/><Relationship Id="rId1" Type="http://schemas.openxmlformats.org/officeDocument/2006/relationships/hyperlink" Target="https://www.ecfr.gov/cgi-bin/text-idx?SID=9a089aafe2c82a16aa9bcaf08c393ce5&amp;mc=true&amp;node=pt24.4.891&amp;rgn=div5#se24.4.891_1210" TargetMode="External"/><Relationship Id="rId6" Type="http://schemas.openxmlformats.org/officeDocument/2006/relationships/hyperlink" Target="https://www.ecfr.gov/cgi-bin/text-idx?SID=19abed87078c0f359e7c3afb5818ed38&amp;mc=true&amp;node=pt28.1.36&amp;rgn=div5" TargetMode="External"/><Relationship Id="rId11" Type="http://schemas.openxmlformats.org/officeDocument/2006/relationships/hyperlink" Target="https://www.ecfr.gov/cgi-bin/text-idx?SID=1807b231b064601dbc6d4cd22b672154&amp;mc=true&amp;node=pt24.1.100&amp;rgn=div5" TargetMode="External"/><Relationship Id="rId5" Type="http://schemas.openxmlformats.org/officeDocument/2006/relationships/hyperlink" Target="https://www.ecfr.gov/cgi-bin/text-idx?SID=19abed87078c0f359e7c3afb5818ed38&amp;mc=true&amp;node=se24.4.891_1120&amp;rgn=div8" TargetMode="External"/><Relationship Id="rId10" Type="http://schemas.openxmlformats.org/officeDocument/2006/relationships/hyperlink" Target="https://www.ecfr.gov/cgi-bin/text-idx?SID=64759836d9acad45f4ad7d9a0fa8d5fe&amp;mc=true&amp;node=pt24.1.8&amp;rgn=div5#sp24.1.8.a" TargetMode="External"/><Relationship Id="rId4" Type="http://schemas.openxmlformats.org/officeDocument/2006/relationships/hyperlink" Target="https://www.ada.gov/ada_title_III.htm#:~:text=Title%20III%20prohibits%20discrimination%20on,care%20facilities%2C%20recreation%20facilities%2C%20and" TargetMode="External"/><Relationship Id="rId9" Type="http://schemas.openxmlformats.org/officeDocument/2006/relationships/hyperlink" Target="https://www.federalregister.gov/documents/2014/05/23/2014-11844/nondiscrimination-on-the-basis-of-disability-in-federally-assisted-programs-and-activitie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huduser.gov/ast/index.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huduser.gov/ast/index.html"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https://www.hud.gov/sites/dfiles/PIH/documents/TDCs_2020.pdf" TargetMode="External"/><Relationship Id="rId1" Type="http://schemas.openxmlformats.org/officeDocument/2006/relationships/hyperlink" Target="https://www.hud.gov/localoffices/region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www.huduser.gov/ast/index.html"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www.ecfr.gov/cgi-bin/text-idx?SID=9a089aafe2c82a16aa9bcaf08c393ce5&amp;mc=true&amp;node=pt24.4.891&amp;rgn=div5#se24.4.891_1210"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www.ecfr.gov/cgi-bin/text-idx?SID=9a089aafe2c82a16aa9bcaf08c393ce5&amp;mc=true&amp;node=pt24.4.891&amp;rgn=div5#se24.4.891_1210" TargetMode="External"/></Relationships>
</file>

<file path=xl/drawings/drawing1.xml><?xml version="1.0" encoding="utf-8"?>
<xdr:wsDr xmlns:xdr="http://schemas.openxmlformats.org/drawingml/2006/spreadsheetDrawing" xmlns:a="http://schemas.openxmlformats.org/drawingml/2006/main">
  <xdr:twoCellAnchor>
    <xdr:from>
      <xdr:col>2</xdr:col>
      <xdr:colOff>47625</xdr:colOff>
      <xdr:row>16</xdr:row>
      <xdr:rowOff>104773</xdr:rowOff>
    </xdr:from>
    <xdr:to>
      <xdr:col>16</xdr:col>
      <xdr:colOff>0</xdr:colOff>
      <xdr:row>52</xdr:row>
      <xdr:rowOff>169941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6700" y="2124073"/>
          <a:ext cx="8562975" cy="678981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202 NOFO Toolkit (Toolkit) is intended</a:t>
          </a:r>
          <a:r>
            <a:rPr lang="en-US" sz="1100" baseline="0">
              <a:solidFill>
                <a:schemeClr val="dk1"/>
              </a:solidFill>
              <a:effectLst/>
              <a:latin typeface="+mn-lt"/>
              <a:ea typeface="+mn-ea"/>
              <a:cs typeface="+mn-cs"/>
            </a:rPr>
            <a:t> to </a:t>
          </a:r>
          <a:r>
            <a:rPr lang="en-US" sz="1100">
              <a:solidFill>
                <a:schemeClr val="dk1"/>
              </a:solidFill>
              <a:effectLst/>
              <a:latin typeface="+mn-lt"/>
              <a:ea typeface="+mn-ea"/>
              <a:cs typeface="+mn-cs"/>
            </a:rPr>
            <a:t>streamline and standardize the application submissions under the FY 22 Section 202 NOFO by providing templates that satisfy the NOFO's submission requirements, alerting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applicant when entries may violate NOFO requirements through</a:t>
          </a:r>
          <a:r>
            <a:rPr lang="en-US" sz="1100" baseline="0">
              <a:solidFill>
                <a:schemeClr val="dk1"/>
              </a:solidFill>
              <a:effectLst/>
              <a:latin typeface="+mn-lt"/>
              <a:ea typeface="+mn-ea"/>
              <a:cs typeface="+mn-cs"/>
            </a:rPr>
            <a:t> system-generated flags</a:t>
          </a:r>
          <a:r>
            <a:rPr lang="en-US" sz="1100">
              <a:solidFill>
                <a:schemeClr val="dk1"/>
              </a:solidFill>
              <a:effectLst/>
              <a:latin typeface="+mn-lt"/>
              <a:ea typeface="+mn-ea"/>
              <a:cs typeface="+mn-cs"/>
            </a:rPr>
            <a:t>, and calculating provisional scores for a</a:t>
          </a:r>
          <a:r>
            <a:rPr lang="en-US" sz="1100" baseline="0">
              <a:solidFill>
                <a:schemeClr val="dk1"/>
              </a:solidFill>
              <a:effectLst/>
              <a:latin typeface="+mn-lt"/>
              <a:ea typeface="+mn-ea"/>
              <a:cs typeface="+mn-cs"/>
            </a:rPr>
            <a:t> subset of </a:t>
          </a:r>
          <a:r>
            <a:rPr lang="en-US" sz="1100">
              <a:solidFill>
                <a:schemeClr val="dk1"/>
              </a:solidFill>
              <a:effectLst/>
              <a:latin typeface="+mn-lt"/>
              <a:ea typeface="+mn-ea"/>
              <a:cs typeface="+mn-cs"/>
            </a:rPr>
            <a:t>rating factors. This </a:t>
          </a:r>
          <a:r>
            <a:rPr lang="en-US" sz="1100" u="sng">
              <a:solidFill>
                <a:schemeClr val="dk1"/>
              </a:solidFill>
              <a:effectLst/>
              <a:latin typeface="+mn-lt"/>
              <a:ea typeface="+mn-ea"/>
              <a:cs typeface="+mn-cs"/>
            </a:rPr>
            <a:t>Toolkit does not contain ALL NOFO submission items</a:t>
          </a:r>
          <a:r>
            <a:rPr lang="en-US" sz="1100">
              <a:solidFill>
                <a:schemeClr val="dk1"/>
              </a:solidFill>
              <a:effectLst/>
              <a:latin typeface="+mn-lt"/>
              <a:ea typeface="+mn-ea"/>
              <a:cs typeface="+mn-cs"/>
            </a:rPr>
            <a:t>. If the Toolkit</a:t>
          </a:r>
          <a:r>
            <a:rPr lang="en-US" sz="1100" baseline="0">
              <a:solidFill>
                <a:schemeClr val="dk1"/>
              </a:solidFill>
              <a:effectLst/>
              <a:latin typeface="+mn-lt"/>
              <a:ea typeface="+mn-ea"/>
              <a:cs typeface="+mn-cs"/>
            </a:rPr>
            <a:t> is </a:t>
          </a:r>
          <a:r>
            <a:rPr lang="en-US" sz="1100">
              <a:solidFill>
                <a:schemeClr val="dk1"/>
              </a:solidFill>
              <a:effectLst/>
              <a:latin typeface="+mn-lt"/>
              <a:ea typeface="+mn-ea"/>
              <a:cs typeface="+mn-cs"/>
            </a:rPr>
            <a:t>used, </a:t>
          </a:r>
          <a:r>
            <a:rPr lang="en-US" sz="1100" baseline="0">
              <a:solidFill>
                <a:schemeClr val="dk1"/>
              </a:solidFill>
              <a:effectLst/>
              <a:latin typeface="+mn-lt"/>
              <a:ea typeface="+mn-ea"/>
              <a:cs typeface="+mn-cs"/>
            </a:rPr>
            <a:t>it</a:t>
          </a:r>
          <a:r>
            <a:rPr lang="en-US" sz="1100">
              <a:solidFill>
                <a:schemeClr val="dk1"/>
              </a:solidFill>
              <a:effectLst/>
              <a:latin typeface="+mn-lt"/>
              <a:ea typeface="+mn-ea"/>
              <a:cs typeface="+mn-cs"/>
            </a:rPr>
            <a:t> must be supplemented with the additional submission items described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Section IV.B.</a:t>
          </a:r>
          <a:r>
            <a:rPr lang="en-US" sz="1100" baseline="0">
              <a:solidFill>
                <a:schemeClr val="dk1"/>
              </a:solidFill>
              <a:effectLst/>
              <a:latin typeface="+mn-lt"/>
              <a:ea typeface="+mn-ea"/>
              <a:cs typeface="+mn-cs"/>
            </a:rPr>
            <a:t> Content and Form of Application Submission of the NOFO.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Toolkit contains 12 worksheets to be completed by the Sponsor in the submission of their FY22 Section 202 application,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 Absorption</a:t>
          </a:r>
          <a:r>
            <a:rPr lang="en-US" sz="1100" baseline="0">
              <a:solidFill>
                <a:schemeClr val="dk1"/>
              </a:solidFill>
              <a:effectLst/>
              <a:latin typeface="+mn-lt"/>
              <a:ea typeface="+mn-ea"/>
              <a:cs typeface="+mn-cs"/>
            </a:rPr>
            <a:t> Ratio</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 Site and Neighborhood Standards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 Physical Design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 Supportive Services</a:t>
          </a:r>
          <a:endParaRPr lang="en-US">
            <a:effectLst/>
          </a:endParaRPr>
        </a:p>
        <a:p>
          <a:r>
            <a:rPr lang="en-US" sz="1100">
              <a:solidFill>
                <a:schemeClr val="dk1"/>
              </a:solidFill>
              <a:effectLst/>
              <a:latin typeface="+mn-lt"/>
              <a:ea typeface="+mn-ea"/>
              <a:cs typeface="+mn-cs"/>
            </a:rPr>
            <a:t>     - Market</a:t>
          </a:r>
        </a:p>
        <a:p>
          <a:r>
            <a:rPr lang="en-US" sz="1100">
              <a:solidFill>
                <a:schemeClr val="dk1"/>
              </a:solidFill>
              <a:effectLst/>
              <a:latin typeface="+mn-lt"/>
              <a:ea typeface="+mn-ea"/>
              <a:cs typeface="+mn-cs"/>
            </a:rPr>
            <a:t>     - Capacity</a:t>
          </a:r>
        </a:p>
        <a:p>
          <a:r>
            <a:rPr lang="en-US" sz="1100">
              <a:solidFill>
                <a:schemeClr val="dk1"/>
              </a:solidFill>
              <a:effectLst/>
              <a:latin typeface="+mn-lt"/>
              <a:ea typeface="+mn-ea"/>
              <a:cs typeface="+mn-cs"/>
            </a:rPr>
            <a:t>     - Leverage and Committed Funds</a:t>
          </a:r>
        </a:p>
        <a:p>
          <a:r>
            <a:rPr lang="en-US" sz="1100">
              <a:solidFill>
                <a:schemeClr val="dk1"/>
              </a:solidFill>
              <a:effectLst/>
              <a:latin typeface="+mn-lt"/>
              <a:ea typeface="+mn-ea"/>
              <a:cs typeface="+mn-cs"/>
            </a:rPr>
            <a:t>     - Land Use &amp; Zoning</a:t>
          </a:r>
        </a:p>
        <a:p>
          <a:r>
            <a:rPr lang="en-US" sz="1100">
              <a:solidFill>
                <a:schemeClr val="dk1"/>
              </a:solidFill>
              <a:effectLst/>
              <a:latin typeface="+mn-lt"/>
              <a:ea typeface="+mn-ea"/>
              <a:cs typeface="+mn-cs"/>
            </a:rPr>
            <a:t>     - Operating Cost Standard </a:t>
          </a:r>
        </a:p>
        <a:p>
          <a:r>
            <a:rPr lang="en-US" sz="1100" baseline="0">
              <a:solidFill>
                <a:schemeClr val="dk1"/>
              </a:solidFill>
              <a:effectLst/>
              <a:latin typeface="+mn-lt"/>
              <a:ea typeface="+mn-ea"/>
              <a:cs typeface="+mn-cs"/>
            </a:rPr>
            <a:t>     - Operating Pro Forma</a:t>
          </a:r>
        </a:p>
        <a:p>
          <a:r>
            <a:rPr lang="en-US" sz="1100" baseline="0">
              <a:solidFill>
                <a:schemeClr val="dk1"/>
              </a:solidFill>
              <a:effectLst/>
              <a:latin typeface="+mn-lt"/>
              <a:ea typeface="+mn-ea"/>
              <a:cs typeface="+mn-cs"/>
            </a:rPr>
            <a:t>     - Intergenerational (Only for those projects proposing intergenerational units)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 Documentation Checklist</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instructions provided on each worksheet provide guidance on completion. Cells shaded in ORANGE require user input entry.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note that the auto-calculated section score displayed</a:t>
          </a:r>
          <a:r>
            <a:rPr lang="en-US" sz="1100" baseline="0">
              <a:solidFill>
                <a:schemeClr val="dk1"/>
              </a:solidFill>
              <a:effectLst/>
              <a:latin typeface="+mn-lt"/>
              <a:ea typeface="+mn-ea"/>
              <a:cs typeface="+mn-cs"/>
            </a:rPr>
            <a:t> in some worksheets </a:t>
          </a:r>
          <a:r>
            <a:rPr lang="en-US" sz="1100">
              <a:solidFill>
                <a:schemeClr val="dk1"/>
              </a:solidFill>
              <a:effectLst/>
              <a:latin typeface="+mn-lt"/>
              <a:ea typeface="+mn-ea"/>
              <a:cs typeface="+mn-cs"/>
            </a:rPr>
            <a:t>is provisional and contingent on verification by HUD reviewers upon submission of the application.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completion of the Toolkit is a component of the submission requirements for the following "Tabs" listed in the NOFO</a:t>
          </a:r>
        </a:p>
        <a:p>
          <a:r>
            <a:rPr lang="en-US" sz="1100">
              <a:solidFill>
                <a:schemeClr val="dk1"/>
              </a:solidFill>
              <a:effectLst/>
              <a:latin typeface="+mn-lt"/>
              <a:ea typeface="+mn-ea"/>
              <a:cs typeface="+mn-cs"/>
            </a:rPr>
            <a:t> (Section IV.B. Application Submission Information, Content and Form of Application Submission):</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B, Need</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D, Development Budget</a:t>
          </a:r>
        </a:p>
        <a:p>
          <a:r>
            <a:rPr lang="en-US" sz="1100" baseline="0">
              <a:solidFill>
                <a:schemeClr val="dk1"/>
              </a:solidFill>
              <a:effectLst/>
              <a:latin typeface="+mn-lt"/>
              <a:ea typeface="+mn-ea"/>
              <a:cs typeface="+mn-cs"/>
            </a:rPr>
            <a:t>   - Tab G, Operating Pro Forma</a:t>
          </a:r>
        </a:p>
        <a:p>
          <a:r>
            <a:rPr lang="en-US" sz="1100" baseline="0">
              <a:solidFill>
                <a:schemeClr val="dk1"/>
              </a:solidFill>
              <a:effectLst/>
              <a:latin typeface="+mn-lt"/>
              <a:ea typeface="+mn-ea"/>
              <a:cs typeface="+mn-cs"/>
            </a:rPr>
            <a:t>   - Tab I, Site and Neighborhood Standards</a:t>
          </a:r>
        </a:p>
        <a:p>
          <a:r>
            <a:rPr lang="en-US" sz="1100" baseline="0">
              <a:solidFill>
                <a:schemeClr val="dk1"/>
              </a:solidFill>
              <a:effectLst/>
              <a:latin typeface="+mn-lt"/>
              <a:ea typeface="+mn-ea"/>
              <a:cs typeface="+mn-cs"/>
            </a:rPr>
            <a:t>   - Tab K, Physical Design</a:t>
          </a:r>
        </a:p>
        <a:p>
          <a:r>
            <a:rPr lang="en-US" sz="1100" baseline="0">
              <a:solidFill>
                <a:schemeClr val="dk1"/>
              </a:solidFill>
              <a:effectLst/>
              <a:latin typeface="+mn-lt"/>
              <a:ea typeface="+mn-ea"/>
              <a:cs typeface="+mn-cs"/>
            </a:rPr>
            <a:t>   - Tab L, Supportive Services </a:t>
          </a:r>
        </a:p>
        <a:p>
          <a:r>
            <a:rPr lang="en-US" sz="1100" baseline="0">
              <a:solidFill>
                <a:schemeClr val="dk1"/>
              </a:solidFill>
              <a:effectLst/>
              <a:latin typeface="+mn-lt"/>
              <a:ea typeface="+mn-ea"/>
              <a:cs typeface="+mn-cs"/>
            </a:rPr>
            <a:t>   - Tab N, Market</a:t>
          </a:r>
        </a:p>
        <a:p>
          <a:r>
            <a:rPr lang="en-US" sz="1100" baseline="0">
              <a:solidFill>
                <a:schemeClr val="dk1"/>
              </a:solidFill>
              <a:effectLst/>
              <a:latin typeface="+mn-lt"/>
              <a:ea typeface="+mn-ea"/>
              <a:cs typeface="+mn-cs"/>
            </a:rPr>
            <a:t>   - Tab O, Capacity and Leverage</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P, Evidence of Compliance with Local Land-Use and Zoning Regulations</a:t>
          </a:r>
        </a:p>
        <a:p>
          <a:r>
            <a:rPr lang="en-US" sz="1100" baseline="0">
              <a:solidFill>
                <a:schemeClr val="dk1"/>
              </a:solidFill>
              <a:effectLst/>
              <a:latin typeface="+mn-lt"/>
              <a:ea typeface="+mn-ea"/>
              <a:cs typeface="+mn-cs"/>
            </a:rPr>
            <a:t>   - Tab Q, Intergenerational </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108240</xdr:colOff>
      <xdr:row>7</xdr:row>
      <xdr:rowOff>69713</xdr:rowOff>
    </xdr:from>
    <xdr:to>
      <xdr:col>8</xdr:col>
      <xdr:colOff>1746437</xdr:colOff>
      <xdr:row>25</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6681" y="1123066"/>
          <a:ext cx="10255521" cy="355539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r>
            <a:rPr lang="en-US" sz="1100" b="0" baseline="0"/>
            <a:t>This sheet documents the </a:t>
          </a:r>
          <a:r>
            <a:rPr lang="en-US" sz="1100" b="0" baseline="0">
              <a:solidFill>
                <a:sysClr val="windowText" lastClr="000000"/>
              </a:solidFill>
            </a:rPr>
            <a:t>inputs</a:t>
          </a:r>
          <a:r>
            <a:rPr lang="en-US" sz="1100" b="0" baseline="0">
              <a:solidFill>
                <a:schemeClr val="accent6"/>
              </a:solidFill>
            </a:rPr>
            <a:t> </a:t>
          </a:r>
          <a:r>
            <a:rPr lang="en-US" sz="1100" b="0" baseline="0"/>
            <a:t>used in calculating the absorption ratio which is a threshold requirement. Projects must have an absorption ratio of 30% or below to be eligible. Respond to questions (Q) Q1 - Q6 in the orange boxes below. </a:t>
          </a:r>
        </a:p>
        <a:p>
          <a:endParaRPr lang="en-US" sz="1100" b="0" baseline="0"/>
        </a:p>
        <a:p>
          <a:r>
            <a:rPr lang="en-US" sz="1100">
              <a:solidFill>
                <a:schemeClr val="dk1"/>
              </a:solidFill>
              <a:effectLst/>
              <a:latin typeface="+mn-lt"/>
              <a:ea typeface="+mn-ea"/>
              <a:cs typeface="+mn-cs"/>
            </a:rPr>
            <a:t>HUD will assess the unmet housing needs in the proposed development area relative to the number of proposed assisted units. Applicants must provide HUD an Absorption Ratio (AR) by dividing the number of units in the proposed project by the number of income eligible households aged 62 years old or older with severe housing needs. The number of income eligible households with severe housing needs can be found at </a:t>
          </a:r>
          <a:r>
            <a:rPr lang="en-US" sz="1100" u="sng">
              <a:solidFill>
                <a:schemeClr val="accent1"/>
              </a:solidFill>
              <a:effectLst/>
              <a:latin typeface="+mn-lt"/>
              <a:ea typeface="+mn-ea"/>
              <a:cs typeface="+mn-cs"/>
            </a:rPr>
            <a:t>https://www.huduser.gov/ast/index.html </a:t>
          </a:r>
          <a:r>
            <a:rPr lang="en-US" sz="1100">
              <a:solidFill>
                <a:schemeClr val="dk1"/>
              </a:solidFill>
              <a:effectLst/>
              <a:latin typeface="+mn-lt"/>
              <a:ea typeface="+mn-ea"/>
              <a:cs typeface="+mn-cs"/>
            </a:rPr>
            <a:t>by accessing the 2020 American Communities Survey (ACS) 5-Year Census data for your jurisdiction and selecting the following inputs:</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Select the Core Based Statistical Area (CBSA) in which the project is located. For rural sites located outside of a CBSA, select the appropriate County;</a:t>
          </a:r>
        </a:p>
        <a:p>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Select Tenure: Renters;</a:t>
          </a:r>
        </a:p>
        <a:p>
          <a:pPr lvl="0"/>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Select Age of Householder: 62 plus;</a:t>
          </a:r>
        </a:p>
        <a:p>
          <a:pPr lvl="0"/>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Reference the second table entitled "With Conditions" which includes the number of renters paying more than 30 percent of income for gross rent or occupying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unit lacking some or all kitchen or plumbing facilities or occupying an overcrowded unit (1.01 persons per room or more);</a:t>
          </a:r>
        </a:p>
        <a:p>
          <a:pPr lvl="0"/>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Sum of the total number of 1-person households starting with the income range in which 50 percent of AMI falls and then adding the number of 1-person households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from all lower income ranges.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2022 Individual Income Limits and 50 percent AMI cut off can be found here:  </a:t>
          </a:r>
          <a:r>
            <a:rPr lang="en-US" sz="1100" u="sng">
              <a:solidFill>
                <a:schemeClr val="accent1"/>
              </a:solidFill>
              <a:effectLst/>
              <a:latin typeface="+mn-lt"/>
              <a:ea typeface="+mn-ea"/>
              <a:cs typeface="+mn-cs"/>
            </a:rPr>
            <a:t>https://www.huduser.gov/portal/datasets/il.html#2022 </a:t>
          </a:r>
        </a:p>
        <a:p>
          <a:pPr lvl="0"/>
          <a:endParaRPr lang="en-US" sz="1100">
            <a:solidFill>
              <a:schemeClr val="accent1">
                <a:lumMod val="40000"/>
                <a:lumOff val="6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In addition to submitting this Toolkit, applicants must provide a PDF of the ACS table ("With Conditions") with the application (Tab B).</a:t>
          </a:r>
        </a:p>
        <a:p>
          <a:endParaRPr lang="en-US" sz="1100" u="sng">
            <a:solidFill>
              <a:schemeClr val="dk1"/>
            </a:solidFill>
            <a:effectLst/>
            <a:latin typeface="+mn-lt"/>
            <a:ea typeface="+mn-ea"/>
            <a:cs typeface="+mn-cs"/>
          </a:endParaRPr>
        </a:p>
      </xdr:txBody>
    </xdr:sp>
    <xdr:clientData/>
  </xdr:twoCellAnchor>
  <xdr:twoCellAnchor>
    <xdr:from>
      <xdr:col>2</xdr:col>
      <xdr:colOff>19049</xdr:colOff>
      <xdr:row>53</xdr:row>
      <xdr:rowOff>47626</xdr:rowOff>
    </xdr:from>
    <xdr:to>
      <xdr:col>9</xdr:col>
      <xdr:colOff>0</xdr:colOff>
      <xdr:row>65</xdr:row>
      <xdr:rowOff>66676</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238124" y="9483726"/>
          <a:ext cx="10239376" cy="24193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a:t>
          </a:r>
          <a:r>
            <a:rPr lang="en-US" sz="1100">
              <a:solidFill>
                <a:schemeClr val="dk1"/>
              </a:solidFill>
              <a:effectLst/>
              <a:latin typeface="+mn-lt"/>
              <a:ea typeface="+mn-ea"/>
              <a:cs typeface="+mn-cs"/>
            </a:rPr>
            <a:t> 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5</xdr:col>
      <xdr:colOff>534894</xdr:colOff>
      <xdr:row>13</xdr:row>
      <xdr:rowOff>93382</xdr:rowOff>
    </xdr:from>
    <xdr:to>
      <xdr:col>7</xdr:col>
      <xdr:colOff>407894</xdr:colOff>
      <xdr:row>14</xdr:row>
      <xdr:rowOff>42582</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4938806" y="2356970"/>
          <a:ext cx="2383117" cy="150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556985</xdr:colOff>
      <xdr:row>21</xdr:row>
      <xdr:rowOff>45356</xdr:rowOff>
    </xdr:from>
    <xdr:to>
      <xdr:col>8</xdr:col>
      <xdr:colOff>760185</xdr:colOff>
      <xdr:row>22</xdr:row>
      <xdr:rowOff>32656</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6206671" y="3822699"/>
          <a:ext cx="3251200" cy="1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10561</xdr:colOff>
      <xdr:row>7</xdr:row>
      <xdr:rowOff>66538</xdr:rowOff>
    </xdr:from>
    <xdr:to>
      <xdr:col>8</xdr:col>
      <xdr:colOff>6350</xdr:colOff>
      <xdr:row>17</xdr:row>
      <xdr:rowOff>52335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31541" y="1110478"/>
          <a:ext cx="10846669" cy="196699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100" u="sng">
            <a:solidFill>
              <a:schemeClr val="dk1"/>
            </a:solidFill>
            <a:effectLst/>
            <a:latin typeface="+mn-lt"/>
            <a:ea typeface="+mn-ea"/>
            <a:cs typeface="+mn-cs"/>
          </a:endParaRPr>
        </a:p>
        <a:p>
          <a:r>
            <a:rPr lang="en-US" sz="1100" u="none">
              <a:solidFill>
                <a:schemeClr val="dk1"/>
              </a:solidFill>
              <a:effectLst/>
              <a:latin typeface="+mn-lt"/>
              <a:ea typeface="+mn-ea"/>
              <a:cs typeface="+mn-cs"/>
            </a:rPr>
            <a:t>This sheet helps applicants</a:t>
          </a:r>
          <a:r>
            <a:rPr lang="en-US" sz="1100" u="none" baseline="0">
              <a:solidFill>
                <a:schemeClr val="dk1"/>
              </a:solidFill>
              <a:effectLst/>
              <a:latin typeface="+mn-lt"/>
              <a:ea typeface="+mn-ea"/>
              <a:cs typeface="+mn-cs"/>
            </a:rPr>
            <a:t> identify what they need to submit to satisfy the site and neighborhood standards section of the NOFO. </a:t>
          </a:r>
          <a:r>
            <a:rPr lang="en-US" sz="1100" u="none">
              <a:solidFill>
                <a:schemeClr val="dk1"/>
              </a:solidFill>
              <a:effectLst/>
              <a:latin typeface="+mn-lt"/>
              <a:ea typeface="+mn-ea"/>
              <a:cs typeface="+mn-cs"/>
            </a:rPr>
            <a:t>Please answer the following questions</a:t>
          </a:r>
          <a:r>
            <a:rPr lang="en-US" sz="1100" u="none" baseline="0">
              <a:solidFill>
                <a:schemeClr val="dk1"/>
              </a:solidFill>
              <a:effectLst/>
              <a:latin typeface="+mn-lt"/>
              <a:ea typeface="+mn-ea"/>
              <a:cs typeface="+mn-cs"/>
            </a:rPr>
            <a:t> regarding your project's site and the output of the </a:t>
          </a:r>
          <a:r>
            <a:rPr lang="en-US" sz="1100" u="sng" baseline="0">
              <a:solidFill>
                <a:schemeClr val="accent5">
                  <a:lumMod val="75000"/>
                </a:schemeClr>
              </a:solidFill>
              <a:effectLst/>
              <a:latin typeface="+mn-lt"/>
              <a:ea typeface="+mn-ea"/>
              <a:cs typeface="+mn-cs"/>
            </a:rPr>
            <a:t>Elderly Minority Concentration Tool</a:t>
          </a:r>
          <a:r>
            <a:rPr lang="en-US" sz="1100" u="none" baseline="0">
              <a:solidFill>
                <a:schemeClr val="dk1"/>
              </a:solidFill>
              <a:effectLst/>
              <a:latin typeface="+mn-lt"/>
              <a:ea typeface="+mn-ea"/>
              <a:cs typeface="+mn-cs"/>
            </a:rPr>
            <a:t>. A number of the questions below refer to the output from that tool. </a:t>
          </a:r>
        </a:p>
        <a:p>
          <a:endParaRPr lang="en-US" sz="1100" u="none" baseline="0">
            <a:solidFill>
              <a:schemeClr val="dk1"/>
            </a:solidFill>
            <a:effectLst/>
            <a:latin typeface="+mn-lt"/>
            <a:ea typeface="+mn-ea"/>
            <a:cs typeface="+mn-cs"/>
          </a:endParaRPr>
        </a:p>
        <a:p>
          <a:r>
            <a:rPr lang="en-US" sz="1100" u="none" baseline="0">
              <a:solidFill>
                <a:schemeClr val="dk1"/>
              </a:solidFill>
              <a:effectLst/>
              <a:latin typeface="+mn-lt"/>
              <a:ea typeface="+mn-ea"/>
              <a:cs typeface="+mn-cs"/>
            </a:rPr>
            <a:t>Based on your answers to the questions below, the tool will return the documentation you will be required to include with your application under the header "Submission Requirements" near the bottom of this sheet. The output for that chart is dynamic, and changes depending on your responses to the questions under section A.</a:t>
          </a:r>
        </a:p>
        <a:p>
          <a:endParaRPr lang="en-US" sz="1100" u="none">
            <a:solidFill>
              <a:schemeClr val="dk1"/>
            </a:solidFill>
            <a:effectLst/>
            <a:latin typeface="+mn-lt"/>
            <a:ea typeface="+mn-ea"/>
            <a:cs typeface="+mn-cs"/>
          </a:endParaRPr>
        </a:p>
        <a:p>
          <a:r>
            <a:rPr lang="en-US" sz="1100" u="none">
              <a:solidFill>
                <a:schemeClr val="dk1"/>
              </a:solidFill>
              <a:effectLst/>
              <a:latin typeface="+mn-lt"/>
              <a:ea typeface="+mn-ea"/>
              <a:cs typeface="+mn-cs"/>
            </a:rPr>
            <a:t>All applicants</a:t>
          </a:r>
          <a:r>
            <a:rPr lang="en-US" sz="1100" u="none" baseline="0">
              <a:solidFill>
                <a:schemeClr val="dk1"/>
              </a:solidFill>
              <a:effectLst/>
              <a:latin typeface="+mn-lt"/>
              <a:ea typeface="+mn-ea"/>
              <a:cs typeface="+mn-cs"/>
            </a:rPr>
            <a:t> should be sure to upload the output from the Minority Concentration Tool for the proposed site under </a:t>
          </a:r>
          <a:r>
            <a:rPr lang="en-US" sz="1100" b="1" u="none" baseline="0">
              <a:solidFill>
                <a:schemeClr val="dk1"/>
              </a:solidFill>
              <a:effectLst/>
              <a:latin typeface="+mn-lt"/>
              <a:ea typeface="+mn-ea"/>
              <a:cs typeface="+mn-cs"/>
            </a:rPr>
            <a:t>Tab I</a:t>
          </a:r>
          <a:r>
            <a:rPr lang="en-US" sz="1100" u="none" baseline="0">
              <a:solidFill>
                <a:schemeClr val="dk1"/>
              </a:solidFill>
              <a:effectLst/>
              <a:latin typeface="+mn-lt"/>
              <a:ea typeface="+mn-ea"/>
              <a:cs typeface="+mn-cs"/>
            </a:rPr>
            <a:t>. When using the tool, be sure to use the address of the site itself, not the leasing office. If you are proposing an alternate geography, it should be reflected in the report using the "draw" function of the Minority Concentration Analysis Tool. Additional information is available in the NOFO as well as the FAQs. </a:t>
          </a:r>
          <a:endParaRPr lang="en-US" sz="1100" u="sng">
            <a:solidFill>
              <a:schemeClr val="dk1"/>
            </a:solidFill>
            <a:effectLst/>
            <a:latin typeface="+mn-lt"/>
            <a:ea typeface="+mn-ea"/>
            <a:cs typeface="+mn-cs"/>
          </a:endParaRPr>
        </a:p>
      </xdr:txBody>
    </xdr:sp>
    <xdr:clientData/>
  </xdr:twoCellAnchor>
  <xdr:twoCellAnchor>
    <xdr:from>
      <xdr:col>2</xdr:col>
      <xdr:colOff>19049</xdr:colOff>
      <xdr:row>53</xdr:row>
      <xdr:rowOff>47626</xdr:rowOff>
    </xdr:from>
    <xdr:to>
      <xdr:col>8</xdr:col>
      <xdr:colOff>0</xdr:colOff>
      <xdr:row>65</xdr:row>
      <xdr:rowOff>66676</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240029" y="12491086"/>
          <a:ext cx="10831831" cy="239649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a:t>
          </a:r>
          <a:r>
            <a:rPr lang="en-US" sz="1100">
              <a:solidFill>
                <a:schemeClr val="dk1"/>
              </a:solidFill>
              <a:effectLst/>
              <a:latin typeface="+mn-lt"/>
              <a:ea typeface="+mn-ea"/>
              <a:cs typeface="+mn-cs"/>
            </a:rPr>
            <a:t> 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3</xdr:col>
          <xdr:colOff>47625</xdr:colOff>
          <xdr:row>38</xdr:row>
          <xdr:rowOff>190500</xdr:rowOff>
        </xdr:from>
        <xdr:to>
          <xdr:col>4</xdr:col>
          <xdr:colOff>57150</xdr:colOff>
          <xdr:row>40</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0</xdr:rowOff>
        </xdr:from>
        <xdr:to>
          <xdr:col>4</xdr:col>
          <xdr:colOff>57150</xdr:colOff>
          <xdr:row>43</xdr:row>
          <xdr:rowOff>28575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97930</xdr:colOff>
      <xdr:row>9</xdr:row>
      <xdr:rowOff>198781</xdr:rowOff>
    </xdr:from>
    <xdr:to>
      <xdr:col>4</xdr:col>
      <xdr:colOff>1043122</xdr:colOff>
      <xdr:row>10</xdr:row>
      <xdr:rowOff>198782</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322048" y="1655546"/>
          <a:ext cx="2054574" cy="201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44</xdr:row>
          <xdr:rowOff>200025</xdr:rowOff>
        </xdr:from>
        <xdr:to>
          <xdr:col>4</xdr:col>
          <xdr:colOff>104775</xdr:colOff>
          <xdr:row>46</xdr:row>
          <xdr:rowOff>19050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3429000</xdr:colOff>
      <xdr:row>33</xdr:row>
      <xdr:rowOff>246380</xdr:rowOff>
    </xdr:from>
    <xdr:to>
      <xdr:col>3</xdr:col>
      <xdr:colOff>4485640</xdr:colOff>
      <xdr:row>33</xdr:row>
      <xdr:rowOff>398780</xdr:rowOff>
    </xdr:to>
    <xdr:sp macro="" textlink="">
      <xdr:nvSpPr>
        <xdr:cNvPr id="23" name="TextBox 22">
          <a:hlinkClick xmlns:r="http://schemas.openxmlformats.org/officeDocument/2006/relationships" r:id="rId1"/>
          <a:extLst>
            <a:ext uri="{FF2B5EF4-FFF2-40B4-BE49-F238E27FC236}">
              <a16:creationId xmlns:a16="http://schemas.microsoft.com/office/drawing/2014/main" id="{00000000-0008-0000-0300-000017000000}"/>
            </a:ext>
          </a:extLst>
        </xdr:cNvPr>
        <xdr:cNvSpPr txBox="1"/>
      </xdr:nvSpPr>
      <xdr:spPr>
        <a:xfrm>
          <a:off x="4000500" y="5212080"/>
          <a:ext cx="105664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4892040</xdr:colOff>
      <xdr:row>34</xdr:row>
      <xdr:rowOff>7620</xdr:rowOff>
    </xdr:from>
    <xdr:to>
      <xdr:col>4</xdr:col>
      <xdr:colOff>1574800</xdr:colOff>
      <xdr:row>34</xdr:row>
      <xdr:rowOff>203200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300-000018000000}"/>
            </a:ext>
          </a:extLst>
        </xdr:cNvPr>
        <xdr:cNvSpPr txBox="1"/>
      </xdr:nvSpPr>
      <xdr:spPr>
        <a:xfrm>
          <a:off x="5463540" y="5468620"/>
          <a:ext cx="1610360" cy="19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3393440</xdr:colOff>
      <xdr:row>36</xdr:row>
      <xdr:rowOff>20320</xdr:rowOff>
    </xdr:from>
    <xdr:to>
      <xdr:col>3</xdr:col>
      <xdr:colOff>4531360</xdr:colOff>
      <xdr:row>36</xdr:row>
      <xdr:rowOff>172720</xdr:rowOff>
    </xdr:to>
    <xdr:sp macro="" textlink="">
      <xdr:nvSpPr>
        <xdr:cNvPr id="25" name="TextBox 24">
          <a:hlinkClick xmlns:r="http://schemas.openxmlformats.org/officeDocument/2006/relationships" r:id="rId3"/>
          <a:extLst>
            <a:ext uri="{FF2B5EF4-FFF2-40B4-BE49-F238E27FC236}">
              <a16:creationId xmlns:a16="http://schemas.microsoft.com/office/drawing/2014/main" id="{00000000-0008-0000-0300-000019000000}"/>
            </a:ext>
          </a:extLst>
        </xdr:cNvPr>
        <xdr:cNvSpPr txBox="1"/>
      </xdr:nvSpPr>
      <xdr:spPr>
        <a:xfrm>
          <a:off x="3964940" y="6751320"/>
          <a:ext cx="11379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2918460</xdr:colOff>
      <xdr:row>37</xdr:row>
      <xdr:rowOff>43180</xdr:rowOff>
    </xdr:from>
    <xdr:to>
      <xdr:col>3</xdr:col>
      <xdr:colOff>4147820</xdr:colOff>
      <xdr:row>37</xdr:row>
      <xdr:rowOff>205740</xdr:rowOff>
    </xdr:to>
    <xdr:sp macro="" textlink="">
      <xdr:nvSpPr>
        <xdr:cNvPr id="26" name="TextBox 25">
          <a:hlinkClick xmlns:r="http://schemas.openxmlformats.org/officeDocument/2006/relationships" r:id="rId3"/>
          <a:extLst>
            <a:ext uri="{FF2B5EF4-FFF2-40B4-BE49-F238E27FC236}">
              <a16:creationId xmlns:a16="http://schemas.microsoft.com/office/drawing/2014/main" id="{00000000-0008-0000-0300-00001A000000}"/>
            </a:ext>
          </a:extLst>
        </xdr:cNvPr>
        <xdr:cNvSpPr txBox="1"/>
      </xdr:nvSpPr>
      <xdr:spPr>
        <a:xfrm>
          <a:off x="3489960" y="6990080"/>
          <a:ext cx="122936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3167380</xdr:colOff>
      <xdr:row>39</xdr:row>
      <xdr:rowOff>30480</xdr:rowOff>
    </xdr:from>
    <xdr:to>
      <xdr:col>3</xdr:col>
      <xdr:colOff>4284980</xdr:colOff>
      <xdr:row>39</xdr:row>
      <xdr:rowOff>193040</xdr:rowOff>
    </xdr:to>
    <xdr:sp macro="" textlink="">
      <xdr:nvSpPr>
        <xdr:cNvPr id="27" name="TextBox 26">
          <a:hlinkClick xmlns:r="http://schemas.openxmlformats.org/officeDocument/2006/relationships" r:id="rId4"/>
          <a:extLst>
            <a:ext uri="{FF2B5EF4-FFF2-40B4-BE49-F238E27FC236}">
              <a16:creationId xmlns:a16="http://schemas.microsoft.com/office/drawing/2014/main" id="{00000000-0008-0000-0300-00001B000000}"/>
            </a:ext>
          </a:extLst>
        </xdr:cNvPr>
        <xdr:cNvSpPr txBox="1"/>
      </xdr:nvSpPr>
      <xdr:spPr>
        <a:xfrm>
          <a:off x="3738880" y="7193280"/>
          <a:ext cx="111760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3183217</xdr:colOff>
      <xdr:row>37</xdr:row>
      <xdr:rowOff>8068</xdr:rowOff>
    </xdr:from>
    <xdr:to>
      <xdr:col>4</xdr:col>
      <xdr:colOff>4290657</xdr:colOff>
      <xdr:row>37</xdr:row>
      <xdr:rowOff>180788</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300-00001C000000}"/>
            </a:ext>
          </a:extLst>
        </xdr:cNvPr>
        <xdr:cNvSpPr txBox="1"/>
      </xdr:nvSpPr>
      <xdr:spPr>
        <a:xfrm>
          <a:off x="5816599" y="9017597"/>
          <a:ext cx="110744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284480</xdr:colOff>
      <xdr:row>39</xdr:row>
      <xdr:rowOff>213360</xdr:rowOff>
    </xdr:from>
    <xdr:to>
      <xdr:col>3</xdr:col>
      <xdr:colOff>955040</xdr:colOff>
      <xdr:row>39</xdr:row>
      <xdr:rowOff>386080</xdr:rowOff>
    </xdr:to>
    <xdr:sp macro="" textlink="">
      <xdr:nvSpPr>
        <xdr:cNvPr id="29" name="TextBox 28">
          <a:hlinkClick xmlns:r="http://schemas.openxmlformats.org/officeDocument/2006/relationships" r:id="rId6"/>
          <a:extLst>
            <a:ext uri="{FF2B5EF4-FFF2-40B4-BE49-F238E27FC236}">
              <a16:creationId xmlns:a16="http://schemas.microsoft.com/office/drawing/2014/main" id="{00000000-0008-0000-0300-00001D000000}"/>
            </a:ext>
          </a:extLst>
        </xdr:cNvPr>
        <xdr:cNvSpPr txBox="1"/>
      </xdr:nvSpPr>
      <xdr:spPr>
        <a:xfrm>
          <a:off x="855980" y="7376160"/>
          <a:ext cx="67056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1043940</xdr:colOff>
      <xdr:row>40</xdr:row>
      <xdr:rowOff>33020</xdr:rowOff>
    </xdr:from>
    <xdr:to>
      <xdr:col>4</xdr:col>
      <xdr:colOff>1958340</xdr:colOff>
      <xdr:row>40</xdr:row>
      <xdr:rowOff>205740</xdr:rowOff>
    </xdr:to>
    <xdr:sp macro="" textlink="">
      <xdr:nvSpPr>
        <xdr:cNvPr id="30" name="TextBox 29">
          <a:hlinkClick xmlns:r="http://schemas.openxmlformats.org/officeDocument/2006/relationships" r:id="rId7"/>
          <a:extLst>
            <a:ext uri="{FF2B5EF4-FFF2-40B4-BE49-F238E27FC236}">
              <a16:creationId xmlns:a16="http://schemas.microsoft.com/office/drawing/2014/main" id="{00000000-0008-0000-0300-00001E000000}"/>
            </a:ext>
          </a:extLst>
        </xdr:cNvPr>
        <xdr:cNvSpPr txBox="1"/>
      </xdr:nvSpPr>
      <xdr:spPr>
        <a:xfrm>
          <a:off x="6543040" y="7602220"/>
          <a:ext cx="91440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426720</xdr:colOff>
      <xdr:row>35</xdr:row>
      <xdr:rowOff>241300</xdr:rowOff>
    </xdr:from>
    <xdr:to>
      <xdr:col>3</xdr:col>
      <xdr:colOff>1198880</xdr:colOff>
      <xdr:row>35</xdr:row>
      <xdr:rowOff>403860</xdr:rowOff>
    </xdr:to>
    <xdr:sp macro="" textlink="">
      <xdr:nvSpPr>
        <xdr:cNvPr id="31" name="TextBox 30">
          <a:hlinkClick xmlns:r="http://schemas.openxmlformats.org/officeDocument/2006/relationships" r:id="rId8"/>
          <a:extLst>
            <a:ext uri="{FF2B5EF4-FFF2-40B4-BE49-F238E27FC236}">
              <a16:creationId xmlns:a16="http://schemas.microsoft.com/office/drawing/2014/main" id="{00000000-0008-0000-0300-00001F000000}"/>
            </a:ext>
          </a:extLst>
        </xdr:cNvPr>
        <xdr:cNvSpPr txBox="1"/>
      </xdr:nvSpPr>
      <xdr:spPr>
        <a:xfrm>
          <a:off x="998220" y="5918200"/>
          <a:ext cx="77216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3248660</xdr:colOff>
      <xdr:row>35</xdr:row>
      <xdr:rowOff>256540</xdr:rowOff>
    </xdr:from>
    <xdr:to>
      <xdr:col>3</xdr:col>
      <xdr:colOff>4467860</xdr:colOff>
      <xdr:row>35</xdr:row>
      <xdr:rowOff>419100</xdr:rowOff>
    </xdr:to>
    <xdr:sp macro="" textlink="">
      <xdr:nvSpPr>
        <xdr:cNvPr id="32" name="TextBox 31">
          <a:hlinkClick xmlns:r="http://schemas.openxmlformats.org/officeDocument/2006/relationships" r:id="rId9"/>
          <a:extLst>
            <a:ext uri="{FF2B5EF4-FFF2-40B4-BE49-F238E27FC236}">
              <a16:creationId xmlns:a16="http://schemas.microsoft.com/office/drawing/2014/main" id="{00000000-0008-0000-0300-000020000000}"/>
            </a:ext>
          </a:extLst>
        </xdr:cNvPr>
        <xdr:cNvSpPr txBox="1"/>
      </xdr:nvSpPr>
      <xdr:spPr>
        <a:xfrm>
          <a:off x="3820160" y="5933440"/>
          <a:ext cx="121920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2433320</xdr:colOff>
      <xdr:row>35</xdr:row>
      <xdr:rowOff>449580</xdr:rowOff>
    </xdr:from>
    <xdr:to>
      <xdr:col>3</xdr:col>
      <xdr:colOff>3337560</xdr:colOff>
      <xdr:row>35</xdr:row>
      <xdr:rowOff>612140</xdr:rowOff>
    </xdr:to>
    <xdr:sp macro="" textlink="">
      <xdr:nvSpPr>
        <xdr:cNvPr id="33" name="TextBox 32">
          <a:hlinkClick xmlns:r="http://schemas.openxmlformats.org/officeDocument/2006/relationships" r:id="rId10"/>
          <a:extLst>
            <a:ext uri="{FF2B5EF4-FFF2-40B4-BE49-F238E27FC236}">
              <a16:creationId xmlns:a16="http://schemas.microsoft.com/office/drawing/2014/main" id="{00000000-0008-0000-0300-000021000000}"/>
            </a:ext>
          </a:extLst>
        </xdr:cNvPr>
        <xdr:cNvSpPr txBox="1"/>
      </xdr:nvSpPr>
      <xdr:spPr>
        <a:xfrm>
          <a:off x="3004820" y="6126480"/>
          <a:ext cx="90424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1828800</xdr:colOff>
      <xdr:row>35</xdr:row>
      <xdr:rowOff>866140</xdr:rowOff>
    </xdr:from>
    <xdr:to>
      <xdr:col>3</xdr:col>
      <xdr:colOff>2580640</xdr:colOff>
      <xdr:row>35</xdr:row>
      <xdr:rowOff>1028700</xdr:rowOff>
    </xdr:to>
    <xdr:sp macro="" textlink="">
      <xdr:nvSpPr>
        <xdr:cNvPr id="34" name="TextBox 33">
          <a:hlinkClick xmlns:r="http://schemas.openxmlformats.org/officeDocument/2006/relationships" r:id="rId11"/>
          <a:extLst>
            <a:ext uri="{FF2B5EF4-FFF2-40B4-BE49-F238E27FC236}">
              <a16:creationId xmlns:a16="http://schemas.microsoft.com/office/drawing/2014/main" id="{00000000-0008-0000-0300-000022000000}"/>
            </a:ext>
          </a:extLst>
        </xdr:cNvPr>
        <xdr:cNvSpPr txBox="1"/>
      </xdr:nvSpPr>
      <xdr:spPr>
        <a:xfrm>
          <a:off x="2400300" y="6543040"/>
          <a:ext cx="75184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1859280</xdr:colOff>
      <xdr:row>35</xdr:row>
      <xdr:rowOff>632460</xdr:rowOff>
    </xdr:from>
    <xdr:to>
      <xdr:col>3</xdr:col>
      <xdr:colOff>2468880</xdr:colOff>
      <xdr:row>35</xdr:row>
      <xdr:rowOff>805180</xdr:rowOff>
    </xdr:to>
    <xdr:sp macro="" textlink="">
      <xdr:nvSpPr>
        <xdr:cNvPr id="35" name="TextBox 34">
          <a:hlinkClick xmlns:r="http://schemas.openxmlformats.org/officeDocument/2006/relationships" r:id="rId12"/>
          <a:extLst>
            <a:ext uri="{FF2B5EF4-FFF2-40B4-BE49-F238E27FC236}">
              <a16:creationId xmlns:a16="http://schemas.microsoft.com/office/drawing/2014/main" id="{00000000-0008-0000-0300-000023000000}"/>
            </a:ext>
          </a:extLst>
        </xdr:cNvPr>
        <xdr:cNvSpPr txBox="1"/>
      </xdr:nvSpPr>
      <xdr:spPr>
        <a:xfrm>
          <a:off x="2430780" y="6309360"/>
          <a:ext cx="60960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2743200</xdr:colOff>
      <xdr:row>35</xdr:row>
      <xdr:rowOff>645160</xdr:rowOff>
    </xdr:from>
    <xdr:to>
      <xdr:col>3</xdr:col>
      <xdr:colOff>2976880</xdr:colOff>
      <xdr:row>35</xdr:row>
      <xdr:rowOff>828040</xdr:rowOff>
    </xdr:to>
    <xdr:sp macro="" textlink="">
      <xdr:nvSpPr>
        <xdr:cNvPr id="36" name="TextBox 35">
          <a:hlinkClick xmlns:r="http://schemas.openxmlformats.org/officeDocument/2006/relationships" r:id="rId13"/>
          <a:extLst>
            <a:ext uri="{FF2B5EF4-FFF2-40B4-BE49-F238E27FC236}">
              <a16:creationId xmlns:a16="http://schemas.microsoft.com/office/drawing/2014/main" id="{00000000-0008-0000-0300-000024000000}"/>
            </a:ext>
          </a:extLst>
        </xdr:cNvPr>
        <xdr:cNvSpPr txBox="1"/>
      </xdr:nvSpPr>
      <xdr:spPr>
        <a:xfrm>
          <a:off x="3314700" y="6322060"/>
          <a:ext cx="2336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76199</xdr:colOff>
      <xdr:row>151</xdr:row>
      <xdr:rowOff>76200</xdr:rowOff>
    </xdr:from>
    <xdr:to>
      <xdr:col>8</xdr:col>
      <xdr:colOff>19050</xdr:colOff>
      <xdr:row>168</xdr:row>
      <xdr:rowOff>47625</xdr:rowOff>
    </xdr:to>
    <xdr:sp macro="" textlink="" fLocksText="0">
      <xdr:nvSpPr>
        <xdr:cNvPr id="37" name="TextBox 36">
          <a:extLst>
            <a:ext uri="{FF2B5EF4-FFF2-40B4-BE49-F238E27FC236}">
              <a16:creationId xmlns:a16="http://schemas.microsoft.com/office/drawing/2014/main" id="{00000000-0008-0000-0300-000025000000}"/>
            </a:ext>
          </a:extLst>
        </xdr:cNvPr>
        <xdr:cNvSpPr txBox="1"/>
      </xdr:nvSpPr>
      <xdr:spPr>
        <a:xfrm>
          <a:off x="152399" y="44900850"/>
          <a:ext cx="14674851" cy="31019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endParaRPr lang="en-US" sz="1100"/>
        </a:p>
      </xdr:txBody>
    </xdr:sp>
    <xdr:clientData fLocksWithSheet="0"/>
  </xdr:twoCellAnchor>
  <xdr:twoCellAnchor>
    <xdr:from>
      <xdr:col>1</xdr:col>
      <xdr:colOff>140073</xdr:colOff>
      <xdr:row>7</xdr:row>
      <xdr:rowOff>74527</xdr:rowOff>
    </xdr:from>
    <xdr:to>
      <xdr:col>7</xdr:col>
      <xdr:colOff>4067175</xdr:colOff>
      <xdr:row>24</xdr:row>
      <xdr:rowOff>53788</xdr:rowOff>
    </xdr:to>
    <xdr:sp macro="" textlink="">
      <xdr:nvSpPr>
        <xdr:cNvPr id="38" name="TextBox 37">
          <a:extLst>
            <a:ext uri="{FF2B5EF4-FFF2-40B4-BE49-F238E27FC236}">
              <a16:creationId xmlns:a16="http://schemas.microsoft.com/office/drawing/2014/main" id="{00000000-0008-0000-0300-000026000000}"/>
            </a:ext>
            <a:ext uri="{147F2762-F138-4A5C-976F-8EAC2B608ADB}">
              <a16:predDERef xmlns:a16="http://schemas.microsoft.com/office/drawing/2014/main" pred="{00000000-0008-0000-0500-000025000000}"/>
            </a:ext>
          </a:extLst>
        </xdr:cNvPr>
        <xdr:cNvSpPr txBox="1"/>
      </xdr:nvSpPr>
      <xdr:spPr bwMode="auto">
        <a:xfrm>
          <a:off x="220755" y="1051680"/>
          <a:ext cx="15877055" cy="392373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mn-lt"/>
              <a:ea typeface="+mn-ea"/>
              <a:cs typeface="+mn-cs"/>
            </a:rPr>
            <a:t>INSTRUCTIONS</a:t>
          </a:r>
        </a:p>
        <a:p>
          <a:r>
            <a:rPr lang="en-US" sz="1200" b="0">
              <a:solidFill>
                <a:sysClr val="windowText" lastClr="000000"/>
              </a:solidFill>
              <a:latin typeface="+mn-lt"/>
              <a:ea typeface="+mn-ea"/>
              <a:cs typeface="+mn-cs"/>
            </a:rPr>
            <a:t>Part 1 of the Toolkit is a</a:t>
          </a:r>
          <a:r>
            <a:rPr lang="en-US" sz="1200" b="0" baseline="0">
              <a:solidFill>
                <a:sysClr val="windowText" lastClr="000000"/>
              </a:solidFill>
              <a:latin typeface="+mn-lt"/>
              <a:ea typeface="+mn-ea"/>
              <a:cs typeface="+mn-cs"/>
            </a:rPr>
            <a:t> checklist of</a:t>
          </a:r>
          <a:r>
            <a:rPr lang="en-US" sz="1200" b="0">
              <a:solidFill>
                <a:sysClr val="windowText" lastClr="000000"/>
              </a:solidFill>
              <a:latin typeface="+mn-lt"/>
              <a:ea typeface="+mn-ea"/>
              <a:cs typeface="+mn-cs"/>
            </a:rPr>
            <a:t> all required and optional building features in accordance with Rating Factor 1 and Appendix B of the NOFO. </a:t>
          </a:r>
        </a:p>
        <a:p>
          <a:endParaRPr lang="en-US" sz="1200" b="0">
            <a:solidFill>
              <a:schemeClr val="accent6"/>
            </a:solidFill>
            <a:latin typeface="+mn-lt"/>
            <a:ea typeface="+mn-ea"/>
            <a:cs typeface="+mn-cs"/>
          </a:endParaRPr>
        </a:p>
        <a:p>
          <a:r>
            <a:rPr lang="en-US" sz="1200" b="1" u="none">
              <a:solidFill>
                <a:schemeClr val="dk1"/>
              </a:solidFill>
              <a:latin typeface="+mn-lt"/>
              <a:ea typeface="+mn-ea"/>
              <a:cs typeface="+mn-cs"/>
            </a:rPr>
            <a:t>Intergenerational Design</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sym typeface="Wingdings" panose="05000000000000000000" pitchFamily="2" charset="2"/>
            </a:rPr>
            <a:t></a:t>
          </a:r>
          <a:r>
            <a:rPr lang="en-US" sz="1200">
              <a:solidFill>
                <a:schemeClr val="dk1"/>
              </a:solidFill>
              <a:effectLst/>
              <a:latin typeface="+mn-lt"/>
              <a:ea typeface="+mn-ea"/>
              <a:cs typeface="+mn-cs"/>
            </a:rPr>
            <a:t> Indicate whether your project includes intergenerational</a:t>
          </a:r>
          <a:r>
            <a:rPr lang="en-US" sz="1200" baseline="0">
              <a:solidFill>
                <a:schemeClr val="dk1"/>
              </a:solidFill>
              <a:effectLst/>
              <a:latin typeface="+mn-lt"/>
              <a:ea typeface="+mn-ea"/>
              <a:cs typeface="+mn-cs"/>
            </a:rPr>
            <a:t> units; if yes, make sure to fill out Tab 6.Intergenerational</a:t>
          </a:r>
        </a:p>
        <a:p>
          <a:endParaRPr lang="en-US" sz="1200" b="1" u="none">
            <a:solidFill>
              <a:schemeClr val="dk1"/>
            </a:solidFill>
            <a:latin typeface="+mn-lt"/>
            <a:ea typeface="+mn-ea"/>
            <a:cs typeface="+mn-cs"/>
          </a:endParaRPr>
        </a:p>
        <a:p>
          <a:r>
            <a:rPr lang="en-US" sz="1200" b="1" u="none">
              <a:solidFill>
                <a:schemeClr val="dk1"/>
              </a:solidFill>
              <a:latin typeface="+mn-lt"/>
              <a:ea typeface="+mn-ea"/>
              <a:cs typeface="+mn-cs"/>
            </a:rPr>
            <a:t>Section A</a:t>
          </a:r>
        </a:p>
        <a:p>
          <a:pPr lvl="0">
            <a:lnSpc>
              <a:spcPts val="1200"/>
            </a:lnSpc>
          </a:pPr>
          <a:r>
            <a:rPr lang="en-US" sz="1200">
              <a:solidFill>
                <a:schemeClr val="dk1"/>
              </a:solidFill>
              <a:effectLst/>
              <a:latin typeface="+mn-lt"/>
              <a:ea typeface="+mn-ea"/>
              <a:cs typeface="+mn-cs"/>
              <a:sym typeface="Wingdings" panose="05000000000000000000" pitchFamily="2" charset="2"/>
            </a:rPr>
            <a:t> </a:t>
          </a:r>
          <a:r>
            <a:rPr lang="en-US" sz="1200">
              <a:solidFill>
                <a:schemeClr val="dk1"/>
              </a:solidFill>
              <a:latin typeface="+mn-lt"/>
              <a:ea typeface="+mn-ea"/>
              <a:cs typeface="+mn-cs"/>
            </a:rPr>
            <a:t>Select</a:t>
          </a:r>
          <a:r>
            <a:rPr lang="en-US" sz="1200" baseline="0">
              <a:solidFill>
                <a:schemeClr val="dk1"/>
              </a:solidFill>
              <a:latin typeface="+mn-lt"/>
              <a:ea typeface="+mn-ea"/>
              <a:cs typeface="+mn-cs"/>
            </a:rPr>
            <a:t> </a:t>
          </a:r>
          <a:r>
            <a:rPr lang="en-US" sz="1200">
              <a:solidFill>
                <a:schemeClr val="dk1"/>
              </a:solidFill>
              <a:latin typeface="+mn-lt"/>
              <a:ea typeface="+mn-ea"/>
              <a:cs typeface="+mn-cs"/>
            </a:rPr>
            <a:t>"X" in</a:t>
          </a:r>
          <a:r>
            <a:rPr lang="en-US" sz="1200" baseline="0">
              <a:solidFill>
                <a:schemeClr val="dk1"/>
              </a:solidFill>
              <a:latin typeface="+mn-lt"/>
              <a:ea typeface="+mn-ea"/>
              <a:cs typeface="+mn-cs"/>
            </a:rPr>
            <a:t> the "Compliant?" column</a:t>
          </a:r>
          <a:r>
            <a:rPr lang="en-US" sz="1200">
              <a:solidFill>
                <a:schemeClr val="dk1"/>
              </a:solidFill>
              <a:latin typeface="+mn-lt"/>
              <a:ea typeface="+mn-ea"/>
              <a:cs typeface="+mn-cs"/>
            </a:rPr>
            <a:t> for each required criterion to acknowledge</a:t>
          </a:r>
          <a:r>
            <a:rPr lang="en-US" sz="1200" baseline="0">
              <a:solidFill>
                <a:schemeClr val="dk1"/>
              </a:solidFill>
              <a:latin typeface="+mn-lt"/>
              <a:ea typeface="+mn-ea"/>
              <a:cs typeface="+mn-cs"/>
            </a:rPr>
            <a:t> compliance with the </a:t>
          </a:r>
          <a:r>
            <a:rPr lang="en-US" sz="1200">
              <a:solidFill>
                <a:schemeClr val="dk1"/>
              </a:solidFill>
              <a:latin typeface="+mn-lt"/>
              <a:ea typeface="+mn-ea"/>
              <a:cs typeface="+mn-cs"/>
            </a:rPr>
            <a:t>Physical Design requirements or select "N/A" if the required</a:t>
          </a:r>
          <a:r>
            <a:rPr lang="en-US" sz="1200" baseline="0">
              <a:solidFill>
                <a:schemeClr val="dk1"/>
              </a:solidFill>
              <a:latin typeface="+mn-lt"/>
              <a:ea typeface="+mn-ea"/>
              <a:cs typeface="+mn-cs"/>
            </a:rPr>
            <a:t> criteria does not apply to the project</a:t>
          </a:r>
          <a:endParaRPr lang="en-US" sz="1200">
            <a:solidFill>
              <a:schemeClr val="dk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en-US" sz="1200">
              <a:solidFill>
                <a:schemeClr val="dk1"/>
              </a:solidFill>
              <a:latin typeface="+mn-lt"/>
              <a:ea typeface="+mn-ea"/>
              <a:cs typeface="+mn-cs"/>
              <a:sym typeface="Wingdings"/>
            </a:rPr>
            <a:t> If </a:t>
          </a:r>
          <a:r>
            <a:rPr lang="en-US" sz="1200">
              <a:solidFill>
                <a:schemeClr val="dk1"/>
              </a:solidFill>
              <a:latin typeface="+mn-lt"/>
              <a:ea typeface="+mn-ea"/>
              <a:cs typeface="+mn-cs"/>
            </a:rPr>
            <a:t>"N/A" is selected, please explain w</a:t>
          </a:r>
          <a:r>
            <a:rPr lang="en-US" sz="1200" baseline="0">
              <a:solidFill>
                <a:schemeClr val="dk1"/>
              </a:solidFill>
              <a:latin typeface="+mn-lt"/>
              <a:ea typeface="+mn-ea"/>
              <a:cs typeface="+mn-cs"/>
            </a:rPr>
            <a:t>hy the required criterion does not apply to the project in the column titled "Explanation, if 'N/A' is selected."</a:t>
          </a:r>
          <a:endParaRPr lang="en-US" sz="1200">
            <a:solidFill>
              <a:schemeClr val="dk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sz="1200">
            <a:solidFill>
              <a:schemeClr val="dk1"/>
            </a:solidFill>
            <a:latin typeface="+mn-lt"/>
            <a:ea typeface="+mn-ea"/>
            <a:cs typeface="+mn-cs"/>
          </a:endParaRPr>
        </a:p>
        <a:p>
          <a:r>
            <a:rPr lang="en-US" sz="1200" b="1" u="none">
              <a:solidFill>
                <a:schemeClr val="dk1"/>
              </a:solidFill>
              <a:latin typeface="+mn-lt"/>
              <a:ea typeface="+mn-ea"/>
              <a:cs typeface="+mn-cs"/>
            </a:rPr>
            <a:t>Sections B-F</a:t>
          </a:r>
        </a:p>
        <a:p>
          <a:pPr lvl="0">
            <a:lnSpc>
              <a:spcPts val="1200"/>
            </a:lnSpc>
          </a:pPr>
          <a:r>
            <a:rPr lang="en-US" sz="1200">
              <a:solidFill>
                <a:schemeClr val="dk1"/>
              </a:solidFill>
              <a:latin typeface="+mn-lt"/>
              <a:ea typeface="+mn-ea"/>
              <a:cs typeface="+mn-cs"/>
              <a:sym typeface="Wingdings"/>
            </a:rPr>
            <a:t></a:t>
          </a:r>
          <a:r>
            <a:rPr lang="en-US" sz="1200">
              <a:solidFill>
                <a:schemeClr val="dk1"/>
              </a:solidFill>
              <a:latin typeface="+mn-lt"/>
              <a:ea typeface="+mn-ea"/>
              <a:cs typeface="+mn-cs"/>
            </a:rPr>
            <a:t> Select</a:t>
          </a:r>
          <a:r>
            <a:rPr lang="en-US" sz="1200" baseline="0">
              <a:solidFill>
                <a:schemeClr val="dk1"/>
              </a:solidFill>
              <a:latin typeface="+mn-lt"/>
              <a:ea typeface="+mn-ea"/>
              <a:cs typeface="+mn-cs"/>
            </a:rPr>
            <a:t> "Yes" in the "Included?" column for all criteria that apply to your project or select "No" if the features do not apply or are not included in the project's physical design</a:t>
          </a:r>
        </a:p>
        <a:p>
          <a:pPr lvl="0">
            <a:lnSpc>
              <a:spcPts val="1200"/>
            </a:lnSpc>
          </a:pPr>
          <a:r>
            <a:rPr lang="en-US" sz="1200">
              <a:solidFill>
                <a:schemeClr val="dk1"/>
              </a:solidFill>
              <a:latin typeface="+mn-lt"/>
              <a:ea typeface="+mn-ea"/>
              <a:cs typeface="+mn-cs"/>
              <a:sym typeface="Wingdings"/>
            </a:rPr>
            <a:t> If "Yes" is selected,</a:t>
          </a:r>
          <a:r>
            <a:rPr lang="en-US" sz="1200" baseline="0">
              <a:solidFill>
                <a:schemeClr val="dk1"/>
              </a:solidFill>
              <a:latin typeface="+mn-lt"/>
              <a:ea typeface="+mn-ea"/>
              <a:cs typeface="+mn-cs"/>
              <a:sym typeface="Wingdings"/>
            </a:rPr>
            <a:t> please provide a brief description of how this feature will be incorporated/operationalized within the building design. </a:t>
          </a:r>
          <a:endParaRPr lang="en-US" sz="1200" baseline="0">
            <a:solidFill>
              <a:sysClr val="windowText" lastClr="000000"/>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200">
              <a:solidFill>
                <a:schemeClr val="dk1"/>
              </a:solidFill>
              <a:effectLst/>
              <a:latin typeface="+mn-lt"/>
              <a:ea typeface="+mn-ea"/>
              <a:cs typeface="+mn-cs"/>
              <a:sym typeface="Wingdings" panose="05000000000000000000" pitchFamily="2" charset="2"/>
            </a:rPr>
            <a:t></a:t>
          </a:r>
          <a:r>
            <a:rPr lang="en-US" sz="1200">
              <a:solidFill>
                <a:schemeClr val="dk1"/>
              </a:solidFill>
              <a:effectLst/>
              <a:latin typeface="+mn-lt"/>
              <a:ea typeface="+mn-ea"/>
              <a:cs typeface="+mn-cs"/>
            </a:rPr>
            <a:t> </a:t>
          </a:r>
          <a:r>
            <a:rPr lang="en-US" sz="1200" baseline="0">
              <a:solidFill>
                <a:schemeClr val="dk1"/>
              </a:solidFill>
              <a:latin typeface="+mn-lt"/>
              <a:ea typeface="+mn-ea"/>
              <a:cs typeface="+mn-cs"/>
            </a:rPr>
            <a:t>Although the maximum points available in this section is 22, be sure to indicate </a:t>
          </a:r>
          <a:r>
            <a:rPr lang="en-US" sz="1200" b="1" baseline="0">
              <a:solidFill>
                <a:schemeClr val="dk1"/>
              </a:solidFill>
              <a:latin typeface="+mn-lt"/>
              <a:ea typeface="+mn-ea"/>
              <a:cs typeface="+mn-cs"/>
            </a:rPr>
            <a:t>all</a:t>
          </a:r>
          <a:r>
            <a:rPr lang="en-US" sz="1200" baseline="0">
              <a:solidFill>
                <a:schemeClr val="dk1"/>
              </a:solidFill>
              <a:latin typeface="+mn-lt"/>
              <a:ea typeface="+mn-ea"/>
              <a:cs typeface="+mn-cs"/>
            </a:rPr>
            <a:t> optional design elements you intend to incorporate into the project. Additional elements beyond those used to score the 22 points may be considered in the overall evaluation of the project's design. NOTE: SectionsB,C, D, F and E require you to meet minimum point requirements. </a:t>
          </a:r>
        </a:p>
        <a:p>
          <a:pPr marL="0" marR="0" lvl="0" indent="0" defTabSz="914400" eaLnBrk="1" fontAlgn="auto" latinLnBrk="0" hangingPunct="1">
            <a:lnSpc>
              <a:spcPts val="1200"/>
            </a:lnSpc>
            <a:spcBef>
              <a:spcPts val="0"/>
            </a:spcBef>
            <a:spcAft>
              <a:spcPts val="0"/>
            </a:spcAft>
            <a:buClrTx/>
            <a:buSzTx/>
            <a:buFontTx/>
            <a:buNone/>
            <a:tabLst/>
            <a:defRPr/>
          </a:pPr>
          <a:endParaRPr lang="en-US" sz="1200" b="0" i="0">
            <a:solidFill>
              <a:schemeClr val="dk1"/>
            </a:solidFill>
            <a:effectLst/>
            <a:latin typeface="+mn-lt"/>
            <a:ea typeface="+mn-ea"/>
            <a:cs typeface="+mn-cs"/>
          </a:endParaRPr>
        </a:p>
        <a:p>
          <a:r>
            <a:rPr lang="en-US" sz="1200" b="0" i="0" baseline="0">
              <a:solidFill>
                <a:sysClr val="windowText" lastClr="000000"/>
              </a:solidFill>
              <a:effectLst/>
              <a:latin typeface="+mn-lt"/>
              <a:ea typeface="+mn-ea"/>
              <a:cs typeface="+mn-cs"/>
            </a:rPr>
            <a:t>Rating Factor 1 comprises a total of 39 points. Applicants can achieve a maximum of 26 points for Physical Design. 22 of the 26 points can be achieved by incorporating optional design features indicated in the 202 NOFO Toolkit selected from the “Physical Design and Livability Template” in Appendix B. The remaining 4 points in Physical Design are based on the narrative describing additional impactful building features designed to extend the period residents can live independently and age in place. All physical design items not scored in the 202 NOFO Toolkit must be submitted in Tab K. The remaining 13 points in Rating Factor 1 are awarded by submitting a written description of proposed supportive services and completing the tab in this toolkit titled "1b.Supportive Services."</a:t>
          </a:r>
        </a:p>
        <a:p>
          <a:r>
            <a:rPr lang="en-US" sz="1200" b="0" i="0" baseline="0">
              <a:solidFill>
                <a:sysClr val="windowText" lastClr="000000"/>
              </a:solidFill>
              <a:effectLst/>
              <a:latin typeface="+mn-lt"/>
              <a:ea typeface="+mn-ea"/>
              <a:cs typeface="+mn-cs"/>
            </a:rPr>
            <a:t> </a:t>
          </a:r>
          <a:endParaRPr lang="en-US" sz="1200" b="1" i="1">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200" b="1" i="1">
              <a:solidFill>
                <a:schemeClr val="dk1"/>
              </a:solidFill>
              <a:effectLst/>
              <a:latin typeface="+mn-lt"/>
              <a:ea typeface="+mn-ea"/>
              <a:cs typeface="+mn-cs"/>
            </a:rPr>
            <a:t>Disclaimer:</a:t>
          </a:r>
          <a:r>
            <a:rPr lang="en-US" sz="1200" b="1" i="1" baseline="0">
              <a:solidFill>
                <a:schemeClr val="dk1"/>
              </a:solidFill>
              <a:effectLst/>
              <a:latin typeface="+mn-lt"/>
              <a:ea typeface="+mn-ea"/>
              <a:cs typeface="+mn-cs"/>
            </a:rPr>
            <a:t> </a:t>
          </a:r>
          <a:r>
            <a:rPr lang="en-US" sz="1200" b="0" i="1">
              <a:solidFill>
                <a:schemeClr val="dk1"/>
              </a:solidFill>
              <a:effectLst/>
              <a:latin typeface="+mn-lt"/>
              <a:ea typeface="+mn-ea"/>
              <a:cs typeface="+mn-cs"/>
            </a:rPr>
            <a:t>The</a:t>
          </a:r>
          <a:r>
            <a:rPr lang="en-US" sz="1200" b="0" i="1" baseline="0">
              <a:solidFill>
                <a:schemeClr val="dk1"/>
              </a:solidFill>
              <a:effectLst/>
              <a:latin typeface="+mn-lt"/>
              <a:ea typeface="+mn-ea"/>
              <a:cs typeface="+mn-cs"/>
            </a:rPr>
            <a:t> calculated score is provisional and contingent on verification by HUD reviewers</a:t>
          </a:r>
          <a:endParaRPr lang="en-US" sz="1200">
            <a:effectLst/>
          </a:endParaRPr>
        </a:p>
      </xdr:txBody>
    </xdr:sp>
    <xdr:clientData/>
  </xdr:twoCellAnchor>
  <xdr:twoCellAnchor>
    <xdr:from>
      <xdr:col>1</xdr:col>
      <xdr:colOff>76199</xdr:colOff>
      <xdr:row>151</xdr:row>
      <xdr:rowOff>76200</xdr:rowOff>
    </xdr:from>
    <xdr:to>
      <xdr:col>8</xdr:col>
      <xdr:colOff>19050</xdr:colOff>
      <xdr:row>168</xdr:row>
      <xdr:rowOff>47625</xdr:rowOff>
    </xdr:to>
    <xdr:sp macro="" textlink="" fLocksText="0">
      <xdr:nvSpPr>
        <xdr:cNvPr id="39" name="TextBox 38">
          <a:extLst>
            <a:ext uri="{FF2B5EF4-FFF2-40B4-BE49-F238E27FC236}">
              <a16:creationId xmlns:a16="http://schemas.microsoft.com/office/drawing/2014/main" id="{00000000-0008-0000-0300-000027000000}"/>
            </a:ext>
          </a:extLst>
        </xdr:cNvPr>
        <xdr:cNvSpPr txBox="1"/>
      </xdr:nvSpPr>
      <xdr:spPr>
        <a:xfrm>
          <a:off x="152399" y="44900850"/>
          <a:ext cx="14674851" cy="31019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p>
        <a:p>
          <a:endParaRPr lang="en-US" sz="1100"/>
        </a:p>
      </xdr:txBody>
    </xdr:sp>
    <xdr:clientData fLocksWithSheet="0"/>
  </xdr:twoCellAnchor>
  <xdr:twoCellAnchor>
    <xdr:from>
      <xdr:col>4</xdr:col>
      <xdr:colOff>30078</xdr:colOff>
      <xdr:row>33</xdr:row>
      <xdr:rowOff>416828</xdr:rowOff>
    </xdr:from>
    <xdr:to>
      <xdr:col>4</xdr:col>
      <xdr:colOff>1086718</xdr:colOff>
      <xdr:row>33</xdr:row>
      <xdr:rowOff>569228</xdr:rowOff>
    </xdr:to>
    <xdr:sp macro="" textlink="">
      <xdr:nvSpPr>
        <xdr:cNvPr id="40" name="TextBox 39">
          <a:hlinkClick xmlns:r="http://schemas.openxmlformats.org/officeDocument/2006/relationships" r:id="rId1"/>
          <a:extLst>
            <a:ext uri="{FF2B5EF4-FFF2-40B4-BE49-F238E27FC236}">
              <a16:creationId xmlns:a16="http://schemas.microsoft.com/office/drawing/2014/main" id="{00000000-0008-0000-0300-000028000000}"/>
            </a:ext>
          </a:extLst>
        </xdr:cNvPr>
        <xdr:cNvSpPr txBox="1"/>
      </xdr:nvSpPr>
      <xdr:spPr>
        <a:xfrm>
          <a:off x="2656973" y="8046854"/>
          <a:ext cx="105664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4892040</xdr:colOff>
      <xdr:row>34</xdr:row>
      <xdr:rowOff>7620</xdr:rowOff>
    </xdr:from>
    <xdr:to>
      <xdr:col>5</xdr:col>
      <xdr:colOff>1574800</xdr:colOff>
      <xdr:row>34</xdr:row>
      <xdr:rowOff>203200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300-000029000000}"/>
            </a:ext>
          </a:extLst>
        </xdr:cNvPr>
        <xdr:cNvSpPr txBox="1"/>
      </xdr:nvSpPr>
      <xdr:spPr>
        <a:xfrm>
          <a:off x="7514590" y="5754370"/>
          <a:ext cx="1604010" cy="18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3393440</xdr:colOff>
      <xdr:row>36</xdr:row>
      <xdr:rowOff>20320</xdr:rowOff>
    </xdr:from>
    <xdr:to>
      <xdr:col>4</xdr:col>
      <xdr:colOff>4531360</xdr:colOff>
      <xdr:row>36</xdr:row>
      <xdr:rowOff>172720</xdr:rowOff>
    </xdr:to>
    <xdr:sp macro="" textlink="">
      <xdr:nvSpPr>
        <xdr:cNvPr id="42" name="TextBox 41">
          <a:hlinkClick xmlns:r="http://schemas.openxmlformats.org/officeDocument/2006/relationships" r:id="rId3"/>
          <a:extLst>
            <a:ext uri="{FF2B5EF4-FFF2-40B4-BE49-F238E27FC236}">
              <a16:creationId xmlns:a16="http://schemas.microsoft.com/office/drawing/2014/main" id="{00000000-0008-0000-0300-00002A000000}"/>
            </a:ext>
          </a:extLst>
        </xdr:cNvPr>
        <xdr:cNvSpPr txBox="1"/>
      </xdr:nvSpPr>
      <xdr:spPr>
        <a:xfrm>
          <a:off x="6015990" y="7018020"/>
          <a:ext cx="11379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2918460</xdr:colOff>
      <xdr:row>37</xdr:row>
      <xdr:rowOff>43180</xdr:rowOff>
    </xdr:from>
    <xdr:to>
      <xdr:col>4</xdr:col>
      <xdr:colOff>4147820</xdr:colOff>
      <xdr:row>37</xdr:row>
      <xdr:rowOff>205740</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0300-00002B000000}"/>
            </a:ext>
          </a:extLst>
        </xdr:cNvPr>
        <xdr:cNvSpPr txBox="1"/>
      </xdr:nvSpPr>
      <xdr:spPr>
        <a:xfrm>
          <a:off x="5541010" y="7237730"/>
          <a:ext cx="1229360" cy="15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3167380</xdr:colOff>
      <xdr:row>39</xdr:row>
      <xdr:rowOff>30480</xdr:rowOff>
    </xdr:from>
    <xdr:to>
      <xdr:col>4</xdr:col>
      <xdr:colOff>4284980</xdr:colOff>
      <xdr:row>39</xdr:row>
      <xdr:rowOff>193040</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300-00002C000000}"/>
            </a:ext>
          </a:extLst>
        </xdr:cNvPr>
        <xdr:cNvSpPr txBox="1"/>
      </xdr:nvSpPr>
      <xdr:spPr>
        <a:xfrm>
          <a:off x="5789930" y="7421880"/>
          <a:ext cx="111760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482600</xdr:colOff>
      <xdr:row>39</xdr:row>
      <xdr:rowOff>30480</xdr:rowOff>
    </xdr:from>
    <xdr:to>
      <xdr:col>5</xdr:col>
      <xdr:colOff>1590040</xdr:colOff>
      <xdr:row>39</xdr:row>
      <xdr:rowOff>203200</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300-00002D000000}"/>
            </a:ext>
          </a:extLst>
        </xdr:cNvPr>
        <xdr:cNvSpPr txBox="1"/>
      </xdr:nvSpPr>
      <xdr:spPr>
        <a:xfrm>
          <a:off x="8026400" y="7421880"/>
          <a:ext cx="110744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284480</xdr:colOff>
      <xdr:row>39</xdr:row>
      <xdr:rowOff>213360</xdr:rowOff>
    </xdr:from>
    <xdr:to>
      <xdr:col>4</xdr:col>
      <xdr:colOff>955040</xdr:colOff>
      <xdr:row>39</xdr:row>
      <xdr:rowOff>386080</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300-00002E000000}"/>
            </a:ext>
          </a:extLst>
        </xdr:cNvPr>
        <xdr:cNvSpPr txBox="1"/>
      </xdr:nvSpPr>
      <xdr:spPr>
        <a:xfrm>
          <a:off x="2907030" y="7604760"/>
          <a:ext cx="67056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1043940</xdr:colOff>
      <xdr:row>40</xdr:row>
      <xdr:rowOff>33020</xdr:rowOff>
    </xdr:from>
    <xdr:to>
      <xdr:col>5</xdr:col>
      <xdr:colOff>1958340</xdr:colOff>
      <xdr:row>40</xdr:row>
      <xdr:rowOff>205740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300-00002F000000}"/>
            </a:ext>
          </a:extLst>
        </xdr:cNvPr>
        <xdr:cNvSpPr txBox="1"/>
      </xdr:nvSpPr>
      <xdr:spPr>
        <a:xfrm>
          <a:off x="8587740" y="7830820"/>
          <a:ext cx="91440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55747</xdr:colOff>
      <xdr:row>35</xdr:row>
      <xdr:rowOff>251327</xdr:rowOff>
    </xdr:from>
    <xdr:to>
      <xdr:col>4</xdr:col>
      <xdr:colOff>827907</xdr:colOff>
      <xdr:row>35</xdr:row>
      <xdr:rowOff>413887</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300-000030000000}"/>
            </a:ext>
          </a:extLst>
        </xdr:cNvPr>
        <xdr:cNvSpPr txBox="1"/>
      </xdr:nvSpPr>
      <xdr:spPr>
        <a:xfrm>
          <a:off x="2682642" y="9084511"/>
          <a:ext cx="77216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2697212</xdr:colOff>
      <xdr:row>35</xdr:row>
      <xdr:rowOff>236488</xdr:rowOff>
    </xdr:from>
    <xdr:to>
      <xdr:col>4</xdr:col>
      <xdr:colOff>3916412</xdr:colOff>
      <xdr:row>35</xdr:row>
      <xdr:rowOff>399048</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300-000031000000}"/>
            </a:ext>
          </a:extLst>
        </xdr:cNvPr>
        <xdr:cNvSpPr txBox="1"/>
      </xdr:nvSpPr>
      <xdr:spPr>
        <a:xfrm>
          <a:off x="5324107" y="9069672"/>
          <a:ext cx="121920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1821715</xdr:colOff>
      <xdr:row>35</xdr:row>
      <xdr:rowOff>429527</xdr:rowOff>
    </xdr:from>
    <xdr:to>
      <xdr:col>4</xdr:col>
      <xdr:colOff>2725955</xdr:colOff>
      <xdr:row>35</xdr:row>
      <xdr:rowOff>592087</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300-000032000000}"/>
            </a:ext>
          </a:extLst>
        </xdr:cNvPr>
        <xdr:cNvSpPr txBox="1"/>
      </xdr:nvSpPr>
      <xdr:spPr>
        <a:xfrm>
          <a:off x="4448610" y="9262711"/>
          <a:ext cx="90424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64168</xdr:colOff>
      <xdr:row>35</xdr:row>
      <xdr:rowOff>846087</xdr:rowOff>
    </xdr:from>
    <xdr:to>
      <xdr:col>4</xdr:col>
      <xdr:colOff>816008</xdr:colOff>
      <xdr:row>35</xdr:row>
      <xdr:rowOff>1008647</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300-000033000000}"/>
            </a:ext>
          </a:extLst>
        </xdr:cNvPr>
        <xdr:cNvSpPr txBox="1"/>
      </xdr:nvSpPr>
      <xdr:spPr>
        <a:xfrm>
          <a:off x="2691063" y="9679271"/>
          <a:ext cx="75184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956912</xdr:colOff>
      <xdr:row>35</xdr:row>
      <xdr:rowOff>622434</xdr:rowOff>
    </xdr:from>
    <xdr:to>
      <xdr:col>4</xdr:col>
      <xdr:colOff>1566512</xdr:colOff>
      <xdr:row>35</xdr:row>
      <xdr:rowOff>795154</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300-000034000000}"/>
            </a:ext>
          </a:extLst>
        </xdr:cNvPr>
        <xdr:cNvSpPr txBox="1"/>
      </xdr:nvSpPr>
      <xdr:spPr>
        <a:xfrm>
          <a:off x="3583807" y="9455618"/>
          <a:ext cx="60960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2743200</xdr:colOff>
      <xdr:row>35</xdr:row>
      <xdr:rowOff>645160</xdr:rowOff>
    </xdr:from>
    <xdr:to>
      <xdr:col>4</xdr:col>
      <xdr:colOff>2976880</xdr:colOff>
      <xdr:row>35</xdr:row>
      <xdr:rowOff>828040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300-000035000000}"/>
            </a:ext>
          </a:extLst>
        </xdr:cNvPr>
        <xdr:cNvSpPr txBox="1"/>
      </xdr:nvSpPr>
      <xdr:spPr>
        <a:xfrm>
          <a:off x="5365750" y="6588760"/>
          <a:ext cx="2336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10561</xdr:colOff>
      <xdr:row>7</xdr:row>
      <xdr:rowOff>66538</xdr:rowOff>
    </xdr:from>
    <xdr:to>
      <xdr:col>10</xdr:col>
      <xdr:colOff>6350</xdr:colOff>
      <xdr:row>13</xdr:row>
      <xdr:rowOff>28575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34679" y="1119891"/>
          <a:ext cx="10618965" cy="117227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r>
            <a:rPr lang="en-US" sz="1100" b="0" baseline="0"/>
            <a:t>Part A. These questions relate to the supportive services plan you are are required to submit in </a:t>
          </a:r>
          <a:r>
            <a:rPr lang="en-US" sz="1100" b="1" baseline="0"/>
            <a:t>Tab L </a:t>
          </a:r>
          <a:r>
            <a:rPr lang="en-US" sz="1100" b="0" baseline="0"/>
            <a:t>as part of your full application. HUD reviwers will review your answers to these questions as well as the submitted narrative in assigning you a score out of 13.</a:t>
          </a:r>
        </a:p>
        <a:p>
          <a:endParaRPr lang="en-US" sz="1100" b="1" i="1">
            <a:solidFill>
              <a:schemeClr val="dk1"/>
            </a:solidFill>
            <a:effectLst/>
            <a:latin typeface="+mn-lt"/>
            <a:ea typeface="+mn-ea"/>
            <a:cs typeface="+mn-cs"/>
          </a:endParaRPr>
        </a:p>
        <a:p>
          <a:r>
            <a:rPr lang="en-US" sz="1100" b="1" i="1"/>
            <a:t>Disclaimer:</a:t>
          </a:r>
          <a:r>
            <a:rPr lang="en-US" sz="1100" b="1" i="1" baseline="0"/>
            <a:t> </a:t>
          </a:r>
          <a:r>
            <a:rPr lang="en-US" sz="1100" b="0" i="1"/>
            <a:t>The</a:t>
          </a:r>
          <a:r>
            <a:rPr lang="en-US" sz="1100" b="0" i="1" baseline="0"/>
            <a:t> calculated score is provisional and contingent on verification by HUD reviewers</a:t>
          </a:r>
          <a:endParaRPr lang="en-US" sz="1100" b="0" i="1"/>
        </a:p>
      </xdr:txBody>
    </xdr:sp>
    <xdr:clientData/>
  </xdr:twoCellAnchor>
  <xdr:twoCellAnchor>
    <xdr:from>
      <xdr:col>2</xdr:col>
      <xdr:colOff>19049</xdr:colOff>
      <xdr:row>50</xdr:row>
      <xdr:rowOff>47626</xdr:rowOff>
    </xdr:from>
    <xdr:to>
      <xdr:col>10</xdr:col>
      <xdr:colOff>0</xdr:colOff>
      <xdr:row>62</xdr:row>
      <xdr:rowOff>66676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234949" y="5445126"/>
          <a:ext cx="11112501" cy="23812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a:t>
          </a:r>
          <a:r>
            <a:rPr lang="en-US" sz="1100">
              <a:solidFill>
                <a:schemeClr val="dk1"/>
              </a:solidFill>
              <a:effectLst/>
              <a:latin typeface="+mn-lt"/>
              <a:ea typeface="+mn-ea"/>
              <a:cs typeface="+mn-cs"/>
            </a:rPr>
            <a:t> 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6</xdr:col>
      <xdr:colOff>546100</xdr:colOff>
      <xdr:row>12</xdr:row>
      <xdr:rowOff>127000</xdr:rowOff>
    </xdr:from>
    <xdr:to>
      <xdr:col>8</xdr:col>
      <xdr:colOff>419100</xdr:colOff>
      <xdr:row>13</xdr:row>
      <xdr:rowOff>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4940300" y="2159000"/>
          <a:ext cx="3270250" cy="69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7386</xdr:colOff>
      <xdr:row>7</xdr:row>
      <xdr:rowOff>69713</xdr:rowOff>
    </xdr:from>
    <xdr:to>
      <xdr:col>8</xdr:col>
      <xdr:colOff>1714500</xdr:colOff>
      <xdr:row>27</xdr:row>
      <xdr:rowOff>56445</xdr:rowOff>
    </xdr:to>
    <xdr:sp macro="" textlink="">
      <xdr:nvSpPr>
        <xdr:cNvPr id="12" name="TextBox 1">
          <a:extLst>
            <a:ext uri="{FF2B5EF4-FFF2-40B4-BE49-F238E27FC236}">
              <a16:creationId xmlns:a16="http://schemas.microsoft.com/office/drawing/2014/main" id="{00000000-0008-0000-0500-00000C000000}"/>
            </a:ext>
          </a:extLst>
        </xdr:cNvPr>
        <xdr:cNvSpPr txBox="1"/>
      </xdr:nvSpPr>
      <xdr:spPr>
        <a:xfrm>
          <a:off x="229636" y="1128046"/>
          <a:ext cx="11962364" cy="40083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r>
            <a:rPr lang="en-US" sz="1100" b="0" baseline="0"/>
            <a:t>This sheet covers Rating Factor 2: Market. A total of 16 points are available under this rating factor. It collects information on the neighborhood and context of the proposed site as well as the documents the steps used to calculate the poverty rate of the census tract the project is located in. </a:t>
          </a:r>
        </a:p>
        <a:p>
          <a:endParaRPr lang="en-US" sz="1100" b="0" baseline="0"/>
        </a:p>
        <a:p>
          <a:r>
            <a:rPr lang="en-US" sz="1100" b="0" baseline="0"/>
            <a:t>Section A on this sheet asks questions about the amenities surrounding the project. In addition to answering these questions, applicants should submit a site map of the project as well as a short narrative describing the surrounding amenities under Tab N. </a:t>
          </a:r>
        </a:p>
        <a:p>
          <a:endParaRPr lang="en-US" sz="1100" b="0" baseline="0"/>
        </a:p>
        <a:p>
          <a:r>
            <a:rPr lang="en-US" sz="1100">
              <a:solidFill>
                <a:schemeClr val="dk1"/>
              </a:solidFill>
              <a:effectLst/>
              <a:latin typeface="+mn-lt"/>
              <a:ea typeface="+mn-ea"/>
              <a:cs typeface="+mn-cs"/>
            </a:rPr>
            <a:t>Amenities will generally be considered readily available if they are within one-half mile walking distance or if they can be accessed within 30 minutes by public transportation, including accessible public transportation options, and/or affordable private door-to-door shuttle/van service that is reliable and accessible.</a:t>
          </a:r>
          <a:endParaRPr lang="en-US" sz="1100" b="0" baseline="0"/>
        </a:p>
        <a:p>
          <a:endParaRPr lang="en-US" sz="1100" b="0" baseline="0"/>
        </a:p>
        <a:p>
          <a:r>
            <a:rPr lang="en-US" sz="1100" b="0" baseline="0"/>
            <a:t>Section B asks questions to document how the poverty rate for the project's census tract was calculated. Projects in tracts with a poverty rate of 10% or lower are awarded 4 points, between 10% and 30% are awarded 2 points, and properties in areas with poverty rate of 30% or greater or awarded 0 points.</a:t>
          </a:r>
        </a:p>
        <a:p>
          <a:endParaRPr lang="en-US" sz="1100" b="0" baseline="0"/>
        </a:p>
        <a:p>
          <a:r>
            <a:rPr lang="en-US" sz="1100" b="0" i="0">
              <a:solidFill>
                <a:schemeClr val="dk1"/>
              </a:solidFill>
              <a:effectLst/>
              <a:latin typeface="+mn-lt"/>
              <a:ea typeface="+mn-ea"/>
              <a:cs typeface="+mn-cs"/>
            </a:rPr>
            <a:t>To calculate the poverty</a:t>
          </a:r>
          <a:r>
            <a:rPr lang="en-US" sz="1100" b="0" i="0" baseline="0">
              <a:solidFill>
                <a:schemeClr val="dk1"/>
              </a:solidFill>
              <a:effectLst/>
              <a:latin typeface="+mn-lt"/>
              <a:ea typeface="+mn-ea"/>
              <a:cs typeface="+mn-cs"/>
            </a:rPr>
            <a:t> rate, use 2020 5-year ACS data. </a:t>
          </a: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Navigate to the</a:t>
          </a:r>
          <a:r>
            <a:rPr lang="en-US" sz="1100" b="0" i="0" baseline="0">
              <a:solidFill>
                <a:schemeClr val="dk1"/>
              </a:solidFill>
              <a:effectLst/>
              <a:latin typeface="+mn-lt"/>
              <a:ea typeface="+mn-ea"/>
              <a:cs typeface="+mn-cs"/>
            </a:rPr>
            <a:t> Census Poverty Map: </a:t>
          </a:r>
          <a:r>
            <a:rPr lang="en-US" sz="1100">
              <a:solidFill>
                <a:schemeClr val="dk1"/>
              </a:solidFill>
              <a:effectLst/>
              <a:latin typeface="+mn-lt"/>
              <a:ea typeface="+mn-ea"/>
              <a:cs typeface="+mn-cs"/>
            </a:rPr>
            <a:t>https://data.census.gov/cedsci/map?q=Poverty&amp;t=Poverty&amp;tid=ACSST5Y2020.S1701&amp;cid=S1701_C01_001E&amp;vintage=2020&amp;layer=VT_2020_140_00_PY_D1&amp;mode=thematic&amp;loc=38.9708,-98.0000,z8.0000 </a:t>
          </a:r>
        </a:p>
        <a:p>
          <a:r>
            <a:rPr lang="en-US" sz="1100" b="0" i="0" u="none" baseline="0">
              <a:solidFill>
                <a:sysClr val="windowText" lastClr="000000"/>
              </a:solidFill>
              <a:effectLst/>
              <a:latin typeface="+mn-lt"/>
              <a:ea typeface="+mn-ea"/>
              <a:cs typeface="+mn-cs"/>
            </a:rPr>
            <a:t>- </a:t>
          </a:r>
          <a:r>
            <a:rPr lang="en-US" sz="1100" b="0" i="0">
              <a:solidFill>
                <a:schemeClr val="dk1"/>
              </a:solidFill>
              <a:effectLst/>
              <a:latin typeface="+mn-lt"/>
              <a:ea typeface="+mn-ea"/>
              <a:cs typeface="+mn-cs"/>
            </a:rPr>
            <a:t>From the U.S. map displayed, locate and click on the census tract(s) of interest</a:t>
          </a:r>
        </a:p>
        <a:p>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Click 'Select,' which will highlight the selected census tract with shading</a:t>
          </a:r>
        </a:p>
        <a:p>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the top of the page, just under the main search bar, c</a:t>
          </a:r>
          <a:r>
            <a:rPr lang="en-US" sz="1100" b="0" i="0">
              <a:solidFill>
                <a:schemeClr val="dk1"/>
              </a:solidFill>
              <a:effectLst/>
              <a:latin typeface="+mn-lt"/>
              <a:ea typeface="+mn-ea"/>
              <a:cs typeface="+mn-cs"/>
            </a:rPr>
            <a:t>lick 'Tables."</a:t>
          </a:r>
          <a:r>
            <a:rPr lang="en-US" sz="1100" b="0" i="0" baseline="0">
              <a:solidFill>
                <a:schemeClr val="dk1"/>
              </a:solidFill>
              <a:effectLst/>
              <a:latin typeface="+mn-lt"/>
              <a:ea typeface="+mn-ea"/>
              <a:cs typeface="+mn-cs"/>
            </a:rPr>
            <a:t> "Poverty Status in the Past 12 Months" should be selected in the left hand panel,</a:t>
          </a:r>
          <a:r>
            <a:rPr lang="en-US" sz="1100" b="0" i="0">
              <a:solidFill>
                <a:schemeClr val="dk1"/>
              </a:solidFill>
              <a:effectLst/>
              <a:latin typeface="+mn-lt"/>
              <a:ea typeface="+mn-ea"/>
              <a:cs typeface="+mn-cs"/>
            </a:rPr>
            <a:t> and the "</a:t>
          </a:r>
          <a:r>
            <a:rPr lang="en-US" sz="1100" b="1" i="0">
              <a:solidFill>
                <a:schemeClr val="dk1"/>
              </a:solidFill>
              <a:effectLst/>
              <a:latin typeface="+mn-lt"/>
              <a:ea typeface="+mn-ea"/>
              <a:cs typeface="+mn-cs"/>
            </a:rPr>
            <a:t>Percent Below Poverty Level (Estimate)</a:t>
          </a:r>
          <a:r>
            <a:rPr lang="en-US" sz="1100" b="0" i="0">
              <a:solidFill>
                <a:schemeClr val="dk1"/>
              </a:solidFill>
              <a:effectLst/>
              <a:latin typeface="+mn-lt"/>
              <a:ea typeface="+mn-ea"/>
              <a:cs typeface="+mn-cs"/>
            </a:rPr>
            <a:t>" statistic for the selected census tract will be displayed on the top row, 2nd column from the right-hand side.</a:t>
          </a:r>
        </a:p>
        <a:p>
          <a:r>
            <a:rPr lang="en-US" sz="1100" b="0" i="0">
              <a:solidFill>
                <a:schemeClr val="dk1"/>
              </a:solidFill>
              <a:effectLst/>
              <a:latin typeface="+mn-lt"/>
              <a:ea typeface="+mn-ea"/>
              <a:cs typeface="+mn-cs"/>
            </a:rPr>
            <a:t>-The Census Tract number is available at</a:t>
          </a:r>
          <a:r>
            <a:rPr lang="en-US" sz="1100" b="0" i="0" baseline="0">
              <a:solidFill>
                <a:schemeClr val="dk1"/>
              </a:solidFill>
              <a:effectLst/>
              <a:latin typeface="+mn-lt"/>
              <a:ea typeface="+mn-ea"/>
              <a:cs typeface="+mn-cs"/>
            </a:rPr>
            <a:t> the top of the table next to the name of the county (note this is different than the TableID number). </a:t>
          </a:r>
        </a:p>
        <a:p>
          <a:endParaRPr lang="en-US" sz="1100" b="0" i="0">
            <a:solidFill>
              <a:schemeClr val="dk1"/>
            </a:solidFill>
            <a:effectLst/>
            <a:latin typeface="+mn-lt"/>
            <a:ea typeface="+mn-ea"/>
            <a:cs typeface="+mn-cs"/>
          </a:endParaRPr>
        </a:p>
        <a:p>
          <a:endParaRPr lang="en-US" sz="1100" b="0" baseline="0"/>
        </a:p>
        <a:p>
          <a:endParaRPr lang="en-US" sz="1100" b="0" baseline="0"/>
        </a:p>
        <a:p>
          <a:endParaRPr lang="en-US" sz="1100" b="0" baseline="0"/>
        </a:p>
        <a:p>
          <a:pPr lvl="0"/>
          <a:endParaRPr lang="en-US" sz="1100" u="sng">
            <a:solidFill>
              <a:schemeClr val="dk1"/>
            </a:solidFill>
            <a:effectLst/>
            <a:latin typeface="+mn-lt"/>
            <a:ea typeface="+mn-ea"/>
            <a:cs typeface="+mn-cs"/>
          </a:endParaRPr>
        </a:p>
      </xdr:txBody>
    </xdr:sp>
    <xdr:clientData/>
  </xdr:twoCellAnchor>
  <xdr:twoCellAnchor>
    <xdr:from>
      <xdr:col>2</xdr:col>
      <xdr:colOff>19049</xdr:colOff>
      <xdr:row>81</xdr:row>
      <xdr:rowOff>47626</xdr:rowOff>
    </xdr:from>
    <xdr:to>
      <xdr:col>9</xdr:col>
      <xdr:colOff>0</xdr:colOff>
      <xdr:row>93</xdr:row>
      <xdr:rowOff>66676</xdr:rowOff>
    </xdr:to>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238124" y="12601576"/>
          <a:ext cx="10239376" cy="24193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a:t>
          </a:r>
          <a:r>
            <a:rPr lang="en-US" sz="1100">
              <a:solidFill>
                <a:schemeClr val="dk1"/>
              </a:solidFill>
              <a:effectLst/>
              <a:latin typeface="+mn-lt"/>
              <a:ea typeface="+mn-ea"/>
              <a:cs typeface="+mn-cs"/>
            </a:rPr>
            <a:t> 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5</xdr:col>
      <xdr:colOff>546100</xdr:colOff>
      <xdr:row>12</xdr:row>
      <xdr:rowOff>127000</xdr:rowOff>
    </xdr:from>
    <xdr:to>
      <xdr:col>7</xdr:col>
      <xdr:colOff>419100</xdr:colOff>
      <xdr:row>13</xdr:row>
      <xdr:rowOff>76200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4940300" y="2209800"/>
          <a:ext cx="23876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xdr:colOff>
      <xdr:row>7</xdr:row>
      <xdr:rowOff>127000</xdr:rowOff>
    </xdr:from>
    <xdr:to>
      <xdr:col>5</xdr:col>
      <xdr:colOff>857251</xdr:colOff>
      <xdr:row>25</xdr:row>
      <xdr:rowOff>114300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04802" y="1574800"/>
          <a:ext cx="8915399" cy="27876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pPr marL="0" marR="0" lvl="0" indent="0" defTabSz="914400" eaLnBrk="1" fontAlgn="auto" latinLnBrk="0" hangingPunct="1">
            <a:lnSpc>
              <a:spcPct val="100000"/>
            </a:lnSpc>
            <a:spcBef>
              <a:spcPts val="0"/>
            </a:spcBef>
            <a:spcAft>
              <a:spcPts val="0"/>
            </a:spcAft>
            <a:buClrTx/>
            <a:buSzTx/>
            <a:buFontTx/>
            <a:buNone/>
            <a:tabLst/>
            <a:defRPr/>
          </a:pPr>
          <a:r>
            <a:rPr lang="en-US" sz="1050" b="0"/>
            <a:t>This sheet evaluates the</a:t>
          </a:r>
          <a:r>
            <a:rPr lang="en-US" sz="1050" b="0" baseline="0"/>
            <a:t> applicant </a:t>
          </a:r>
          <a:r>
            <a:rPr lang="en-US" sz="1050" b="0" baseline="0">
              <a:solidFill>
                <a:sysClr val="windowText" lastClr="000000"/>
              </a:solidFill>
            </a:rPr>
            <a:t>and its partners' </a:t>
          </a:r>
          <a:r>
            <a:rPr lang="en-US" sz="1050" b="0" baseline="0"/>
            <a:t>experience in development and property management. </a:t>
          </a:r>
          <a:r>
            <a:rPr lang="en-US" sz="1050" b="0" i="0">
              <a:solidFill>
                <a:schemeClr val="dk1"/>
              </a:solidFill>
              <a:effectLst/>
              <a:latin typeface="+mn-lt"/>
              <a:ea typeface="+mn-ea"/>
              <a:cs typeface="+mn-cs"/>
            </a:rPr>
            <a:t>Questions covered in</a:t>
          </a:r>
          <a:r>
            <a:rPr lang="en-US" sz="1050" b="0" i="0" baseline="0">
              <a:solidFill>
                <a:schemeClr val="dk1"/>
              </a:solidFill>
              <a:effectLst/>
              <a:latin typeface="+mn-lt"/>
              <a:ea typeface="+mn-ea"/>
              <a:cs typeface="+mn-cs"/>
            </a:rPr>
            <a:t> Part 3a of the Toolkit reference Rating Factor #3. </a:t>
          </a:r>
          <a:r>
            <a:rPr lang="en-US" sz="1050" b="0" i="0">
              <a:solidFill>
                <a:schemeClr val="dk1"/>
              </a:solidFill>
              <a:effectLst/>
              <a:latin typeface="+mn-lt"/>
              <a:ea typeface="+mn-ea"/>
              <a:cs typeface="+mn-cs"/>
            </a:rPr>
            <a:t>Per</a:t>
          </a:r>
          <a:r>
            <a:rPr lang="en-US" sz="1050" b="0" i="0" baseline="0">
              <a:solidFill>
                <a:schemeClr val="dk1"/>
              </a:solidFill>
              <a:effectLst/>
              <a:latin typeface="+mn-lt"/>
              <a:ea typeface="+mn-ea"/>
              <a:cs typeface="+mn-cs"/>
            </a:rPr>
            <a:t> the NOFO, Rating Factor #3 comprises a total of 35 points. </a:t>
          </a:r>
          <a:r>
            <a:rPr lang="en-US" sz="1100" b="0" i="0" baseline="0">
              <a:solidFill>
                <a:schemeClr val="dk1"/>
              </a:solidFill>
              <a:effectLst/>
              <a:latin typeface="+mn-lt"/>
              <a:ea typeface="+mn-ea"/>
              <a:cs typeface="+mn-cs"/>
            </a:rPr>
            <a:t>Applicants can achieve 15 out of the 35 points for questions covered in Part 3a of the Toolkit. The remaining 20 points are covered in Part 3b and additional submissions requested per the NOFO. </a:t>
          </a:r>
          <a:endParaRPr lang="en-US"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b="0" baseline="0"/>
        </a:p>
        <a:p>
          <a:r>
            <a:rPr lang="en-US" sz="1050" b="1" baseline="0"/>
            <a:t>Section A </a:t>
          </a:r>
        </a:p>
        <a:p>
          <a:endParaRPr lang="en-US" sz="1050" b="1" baseline="0"/>
        </a:p>
        <a:p>
          <a:r>
            <a:rPr lang="en-US" sz="1050" b="0" baseline="0"/>
            <a:t>For the purposes of this section, </a:t>
          </a:r>
          <a:r>
            <a:rPr lang="en-US" sz="1050" b="1" baseline="0"/>
            <a:t>Development Team</a:t>
          </a:r>
          <a:r>
            <a:rPr lang="en-US" sz="1050" b="0" baseline="0"/>
            <a:t> refers to the </a:t>
          </a:r>
          <a:r>
            <a:rPr lang="en-US" sz="1100" b="0" i="0">
              <a:solidFill>
                <a:schemeClr val="dk1"/>
              </a:solidFill>
              <a:effectLst/>
              <a:latin typeface="+mn-lt"/>
              <a:ea typeface="+mn-ea"/>
              <a:cs typeface="+mn-cs"/>
            </a:rPr>
            <a:t>Sponsor, Management Agent, Consultants, and Developer.</a:t>
          </a:r>
        </a:p>
        <a:p>
          <a:endParaRPr lang="en-US" sz="1050" b="0" baseline="0"/>
        </a:p>
        <a:p>
          <a:r>
            <a:rPr lang="en-US" sz="1050" b="0" baseline="0"/>
            <a:t>Q1 - List the entity that will be responsible for the property management/operations of the project</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Q2 - </a:t>
          </a:r>
          <a:r>
            <a:rPr lang="en-US" sz="1050" b="0" baseline="0">
              <a:solidFill>
                <a:schemeClr val="dk1"/>
              </a:solidFill>
              <a:effectLst/>
              <a:latin typeface="+mn-lt"/>
              <a:ea typeface="+mn-ea"/>
              <a:cs typeface="+mn-cs"/>
            </a:rPr>
            <a:t>List the entity that will be responsible for development of the project</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mn-lt"/>
              <a:ea typeface="+mn-ea"/>
              <a:cs typeface="+mn-cs"/>
            </a:rPr>
            <a:t>Q3 -  List any Section 202 or Section 811 Capital Advance awards that any part of the Development Team was awarded during the FY2018 or FY2020 Section 202 NOFOs. Include which organization/person on the development team, the project name, project location, and PRAC number.</a:t>
          </a:r>
          <a:endParaRPr lang="en-US" sz="105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Q4 - Requests information about elderly affordable housing projects placed in service witin the past 5 years.</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Q5- Requests information about 202 or 811 Capital Advance projects developed and the year they were placed in service</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Q6 - Asks whether the project intends to use Low-Income Housing Tax Credits </a:t>
          </a:r>
        </a:p>
        <a:p>
          <a:r>
            <a:rPr lang="en-US" sz="1050" b="0" baseline="0"/>
            <a:t>Q7 - Requests information about the Project Sponsor's experience in owning and operating elderly affordable housing</a:t>
          </a:r>
        </a:p>
        <a:p>
          <a:r>
            <a:rPr lang="en-US" sz="1050" b="0" baseline="0"/>
            <a:t>Q8 - Requests information about the Property Manager's experience with PRAC-assisted properties. If "Yes" is selected, Q7a will appear requesting a valid iREMS # for the property with a REAC score &gt;80. </a:t>
          </a:r>
        </a:p>
        <a:p>
          <a:endParaRPr lang="en-US" sz="1050" b="0" baseline="0"/>
        </a:p>
        <a:p>
          <a:r>
            <a:rPr lang="en-US" sz="1050" b="1" i="1">
              <a:solidFill>
                <a:schemeClr val="dk1"/>
              </a:solidFill>
              <a:effectLst/>
              <a:latin typeface="+mn-lt"/>
              <a:ea typeface="+mn-ea"/>
              <a:cs typeface="+mn-cs"/>
            </a:rPr>
            <a:t>Disclaimer:</a:t>
          </a:r>
          <a:r>
            <a:rPr lang="en-US" sz="1050" b="1" i="1" baseline="0">
              <a:solidFill>
                <a:schemeClr val="dk1"/>
              </a:solidFill>
              <a:effectLst/>
              <a:latin typeface="+mn-lt"/>
              <a:ea typeface="+mn-ea"/>
              <a:cs typeface="+mn-cs"/>
            </a:rPr>
            <a:t> </a:t>
          </a:r>
          <a:r>
            <a:rPr lang="en-US" sz="1050" b="0" i="1">
              <a:solidFill>
                <a:schemeClr val="dk1"/>
              </a:solidFill>
              <a:effectLst/>
              <a:latin typeface="+mn-lt"/>
              <a:ea typeface="+mn-ea"/>
              <a:cs typeface="+mn-cs"/>
            </a:rPr>
            <a:t>The</a:t>
          </a:r>
          <a:r>
            <a:rPr lang="en-US" sz="1050" b="0" i="1" baseline="0">
              <a:solidFill>
                <a:schemeClr val="dk1"/>
              </a:solidFill>
              <a:effectLst/>
              <a:latin typeface="+mn-lt"/>
              <a:ea typeface="+mn-ea"/>
              <a:cs typeface="+mn-cs"/>
            </a:rPr>
            <a:t> calculated score is provisional and contingent on verification by HUD reviewers</a:t>
          </a:r>
          <a:endParaRPr lang="en-US" sz="1050">
            <a:effectLst/>
          </a:endParaRPr>
        </a:p>
      </xdr:txBody>
    </xdr:sp>
    <xdr:clientData/>
  </xdr:twoCellAnchor>
  <xdr:twoCellAnchor>
    <xdr:from>
      <xdr:col>1</xdr:col>
      <xdr:colOff>85724</xdr:colOff>
      <xdr:row>62</xdr:row>
      <xdr:rowOff>95250</xdr:rowOff>
    </xdr:from>
    <xdr:to>
      <xdr:col>5</xdr:col>
      <xdr:colOff>876299</xdr:colOff>
      <xdr:row>71</xdr:row>
      <xdr:rowOff>133350</xdr:rowOff>
    </xdr:to>
    <xdr:sp macro="" textlink="" fLocksText="0">
      <xdr:nvSpPr>
        <xdr:cNvPr id="5" name="TextBox 4">
          <a:extLst>
            <a:ext uri="{FF2B5EF4-FFF2-40B4-BE49-F238E27FC236}">
              <a16:creationId xmlns:a16="http://schemas.microsoft.com/office/drawing/2014/main" id="{00000000-0008-0000-0600-000005000000}"/>
            </a:ext>
          </a:extLst>
        </xdr:cNvPr>
        <xdr:cNvSpPr txBox="1"/>
      </xdr:nvSpPr>
      <xdr:spPr>
        <a:xfrm>
          <a:off x="304799" y="12563475"/>
          <a:ext cx="10648950" cy="183832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9894</xdr:colOff>
      <xdr:row>7</xdr:row>
      <xdr:rowOff>50110</xdr:rowOff>
    </xdr:from>
    <xdr:to>
      <xdr:col>7</xdr:col>
      <xdr:colOff>3133105</xdr:colOff>
      <xdr:row>33</xdr:row>
      <xdr:rowOff>168672</xdr:rowOff>
    </xdr:to>
    <xdr:sp macro="" textlink="">
      <xdr:nvSpPr>
        <xdr:cNvPr id="10" name="TextBox 1">
          <a:extLst>
            <a:ext uri="{FF2B5EF4-FFF2-40B4-BE49-F238E27FC236}">
              <a16:creationId xmlns:a16="http://schemas.microsoft.com/office/drawing/2014/main" id="{00000000-0008-0000-0700-00000A000000}"/>
            </a:ext>
          </a:extLst>
        </xdr:cNvPr>
        <xdr:cNvSpPr txBox="1"/>
      </xdr:nvSpPr>
      <xdr:spPr>
        <a:xfrm>
          <a:off x="228175" y="1111751"/>
          <a:ext cx="16845164" cy="531762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t>INSTRUCTIONS</a:t>
          </a:r>
        </a:p>
        <a:p>
          <a:pPr>
            <a:spcAft>
              <a:spcPts val="600"/>
            </a:spcAft>
          </a:pPr>
          <a:r>
            <a:rPr lang="en-US" sz="1100" b="0"/>
            <a:t>Part</a:t>
          </a:r>
          <a:r>
            <a:rPr lang="en-US" sz="1100" b="0" baseline="0"/>
            <a:t> 3b performs the following three checks: (1) Verifies that the requested capital advance amount does not exceed total development cost (TDC) limits; (2) Allows the applicant to identify committed sources for the project and calculates the ratio of committed sources in the development budget to all other sources (i.e., the committed funds ratio); and (3) Calculates the ratio of capital advance requested to all other sources (i.e., leveraged funds ratio). </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i="0">
              <a:solidFill>
                <a:schemeClr val="dk1"/>
              </a:solidFill>
              <a:effectLst/>
              <a:latin typeface="+mn-lt"/>
              <a:ea typeface="+mn-ea"/>
              <a:cs typeface="+mn-cs"/>
            </a:rPr>
            <a:t>Questions covered in Part</a:t>
          </a:r>
          <a:r>
            <a:rPr lang="en-US" sz="1100" b="0" i="0" baseline="0">
              <a:solidFill>
                <a:schemeClr val="dk1"/>
              </a:solidFill>
              <a:effectLst/>
              <a:latin typeface="+mn-lt"/>
              <a:ea typeface="+mn-ea"/>
              <a:cs typeface="+mn-cs"/>
            </a:rPr>
            <a:t> 3b of the Toolkit reference Rating Factor #3. </a:t>
          </a:r>
          <a:r>
            <a:rPr lang="en-US" sz="1100" b="0" i="0">
              <a:solidFill>
                <a:schemeClr val="dk1"/>
              </a:solidFill>
              <a:effectLst/>
              <a:latin typeface="+mn-lt"/>
              <a:ea typeface="+mn-ea"/>
              <a:cs typeface="+mn-cs"/>
            </a:rPr>
            <a:t>Per</a:t>
          </a:r>
          <a:r>
            <a:rPr lang="en-US" sz="1100" b="0" i="0" baseline="0">
              <a:solidFill>
                <a:schemeClr val="dk1"/>
              </a:solidFill>
              <a:effectLst/>
              <a:latin typeface="+mn-lt"/>
              <a:ea typeface="+mn-ea"/>
              <a:cs typeface="+mn-cs"/>
            </a:rPr>
            <a:t> the NOFA, Rating Factor #3 comprises a total of 35 points. Applicants can achieve 20 out of the 35 points for questions covered in Part 3b of the Toolkit. The remaining 15 points are covered in Part 3a and additional submissions requested per the NOFO. </a:t>
          </a:r>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Section A</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t>Indicate the number of non-PRAC units to be developed at the project as well as the number and type of PRAC units. If you are proposing intergenerational units, indicate the number of those units separately in rows 47 through 50. The number of intergenerational units proposed must at least 5 units, or 20% of the overall PRAC units in the project, whichever is greater. The table at F47 can help you confirm you are including the appropriate number of intergenerational units in your proposal. </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t>Select the Project State, Project City and Building Type that best describes the project. If your city is not listed, choose the one closest to your project. Based on the information entered, the TDC by unit type is </a:t>
          </a:r>
          <a:r>
            <a:rPr lang="en-US" sz="1100" b="0" baseline="0">
              <a:solidFill>
                <a:schemeClr val="tx1"/>
              </a:solidFill>
            </a:rPr>
            <a:t>displayed in the table</a:t>
          </a:r>
          <a:r>
            <a:rPr lang="en-US" sz="1100" b="0" baseline="0"/>
            <a:t>. The values are calculated by multiplying the given TDC by the number of PRAC units by bedroom type in the project. </a:t>
          </a:r>
          <a:r>
            <a:rPr lang="en-US" sz="1100" b="0" baseline="0">
              <a:solidFill>
                <a:schemeClr val="dk1"/>
              </a:solidFill>
              <a:effectLst/>
              <a:latin typeface="+mn-lt"/>
              <a:ea typeface="+mn-ea"/>
              <a:cs typeface="+mn-cs"/>
            </a:rPr>
            <a:t>HUD TDC limits based on locality </a:t>
          </a:r>
          <a:r>
            <a:rPr lang="en-US" sz="1100" b="0" baseline="0">
              <a:solidFill>
                <a:schemeClr val="tx1"/>
              </a:solidFill>
              <a:effectLst/>
              <a:latin typeface="+mn-lt"/>
              <a:ea typeface="+mn-ea"/>
              <a:cs typeface="+mn-cs"/>
            </a:rPr>
            <a:t>are derived from the 2022 number (https://www.hud.gov/sites/dfiles/PIH/documents/TDCs_2022.pdf) </a:t>
          </a:r>
          <a:r>
            <a:rPr lang="en-US" sz="1100" b="0" u="none" baseline="0">
              <a:solidFill>
                <a:schemeClr val="dk1"/>
              </a:solidFill>
              <a:effectLst/>
              <a:latin typeface="+mn-lt"/>
              <a:ea typeface="+mn-ea"/>
              <a:cs typeface="+mn-cs"/>
            </a:rPr>
            <a:t>t</a:t>
          </a:r>
          <a:r>
            <a:rPr lang="en-US" sz="1100" b="0" u="none" baseline="0"/>
            <a:t>he</a:t>
          </a:r>
          <a:r>
            <a:rPr lang="en-US" sz="1100" b="0" baseline="0"/>
            <a:t> total 202 Capital Advance Requested should not exceed the Project TDC in Project TDC line. </a:t>
          </a:r>
        </a:p>
        <a:p>
          <a:pPr>
            <a:spcAft>
              <a:spcPts val="0"/>
            </a:spcAft>
          </a:pPr>
          <a:r>
            <a:rPr lang="en-US" sz="1100" b="1" baseline="0"/>
            <a:t>Section B</a:t>
          </a:r>
          <a:endParaRPr lang="en-US" sz="1100" b="0" baseline="0"/>
        </a:p>
        <a:p>
          <a:pPr>
            <a:spcAft>
              <a:spcPts val="600"/>
            </a:spcAft>
          </a:pPr>
          <a:r>
            <a:rPr lang="en-US" sz="1100" b="0" baseline="0"/>
            <a:t>Indicate whether the Sponsor organization is considered a national sponsor.</a:t>
          </a:r>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national s</a:t>
          </a:r>
          <a:r>
            <a:rPr lang="en-US" sz="1100">
              <a:solidFill>
                <a:schemeClr val="dk1"/>
              </a:solidFill>
              <a:effectLst/>
              <a:latin typeface="+mn-lt"/>
              <a:ea typeface="+mn-ea"/>
              <a:cs typeface="+mn-cs"/>
            </a:rPr>
            <a:t>ponsor is one that has one or more Section 202 projects under reservation, construction or management in two or more different HUD geographic</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regions. (See a map of HUD regions here: https://www.hud.gov/localoffices/regions).</a:t>
          </a:r>
        </a:p>
        <a:p>
          <a:pPr>
            <a:spcAft>
              <a:spcPts val="600"/>
            </a:spcAft>
          </a:pPr>
          <a:r>
            <a:rPr lang="en-US" sz="1100">
              <a:solidFill>
                <a:schemeClr val="dk1"/>
              </a:solidFill>
              <a:effectLst/>
              <a:latin typeface="+mn-lt"/>
              <a:ea typeface="+mn-ea"/>
              <a:cs typeface="+mn-cs"/>
            </a:rPr>
            <a:t>Indicate whether the land used in the project is donated or acquired at a below fair</a:t>
          </a:r>
          <a:r>
            <a:rPr lang="en-US" sz="1100" baseline="0">
              <a:solidFill>
                <a:schemeClr val="dk1"/>
              </a:solidFill>
              <a:effectLst/>
              <a:latin typeface="+mn-lt"/>
              <a:ea typeface="+mn-ea"/>
              <a:cs typeface="+mn-cs"/>
            </a:rPr>
            <a:t> market rate</a:t>
          </a:r>
          <a:r>
            <a:rPr lang="en-US" sz="1100">
              <a:solidFill>
                <a:schemeClr val="dk1"/>
              </a:solidFill>
              <a:effectLst/>
              <a:latin typeface="+mn-lt"/>
              <a:ea typeface="+mn-ea"/>
              <a:cs typeface="+mn-cs"/>
            </a:rPr>
            <a:t>, and if so, the appraised</a:t>
          </a:r>
          <a:r>
            <a:rPr lang="en-US" sz="1100" baseline="0">
              <a:solidFill>
                <a:schemeClr val="dk1"/>
              </a:solidFill>
              <a:effectLst/>
              <a:latin typeface="+mn-lt"/>
              <a:ea typeface="+mn-ea"/>
              <a:cs typeface="+mn-cs"/>
            </a:rPr>
            <a:t> value of the land and how much you paid for it. Then indicate whether you have a binding committment for this land. This information  is taken into consideration when calculating the leverage ratio and committed funds ratio. </a:t>
          </a:r>
          <a:endParaRPr lang="en-US" sz="1100">
            <a:solidFill>
              <a:schemeClr val="dk1"/>
            </a:solidFill>
            <a:effectLst/>
            <a:latin typeface="+mn-lt"/>
            <a:ea typeface="+mn-ea"/>
            <a:cs typeface="+mn-cs"/>
          </a:endParaRPr>
        </a:p>
        <a:p>
          <a:pPr>
            <a:spcAft>
              <a:spcPts val="0"/>
            </a:spcAft>
          </a:pPr>
          <a:r>
            <a:rPr lang="en-US" sz="1100" b="1">
              <a:solidFill>
                <a:schemeClr val="dk1"/>
              </a:solidFill>
              <a:effectLst/>
              <a:latin typeface="+mn-lt"/>
              <a:ea typeface="+mn-ea"/>
              <a:cs typeface="+mn-cs"/>
            </a:rPr>
            <a:t>Section B.a</a:t>
          </a:r>
          <a:endParaRPr lang="en-US" sz="1100" b="0" baseline="0">
            <a:solidFill>
              <a:schemeClr val="dk1"/>
            </a:solidFill>
            <a:effectLst/>
            <a:latin typeface="+mn-lt"/>
            <a:ea typeface="+mn-ea"/>
            <a:cs typeface="+mn-cs"/>
          </a:endParaRPr>
        </a:p>
        <a:p>
          <a:pPr>
            <a:spcAft>
              <a:spcPts val="600"/>
            </a:spcAft>
          </a:pPr>
          <a:r>
            <a:rPr lang="en-US" sz="1100" b="0" baseline="0">
              <a:solidFill>
                <a:schemeClr val="dk1"/>
              </a:solidFill>
              <a:effectLst/>
              <a:latin typeface="+mn-lt"/>
              <a:ea typeface="+mn-ea"/>
              <a:cs typeface="+mn-cs"/>
            </a:rPr>
            <a:t>Enter all sources of funds proposed in the development of this project</a:t>
          </a:r>
          <a:r>
            <a:rPr lang="en-US" sz="1100" b="1" baseline="0">
              <a:solidFill>
                <a:schemeClr val="dk1"/>
              </a:solidFill>
              <a:effectLst/>
              <a:latin typeface="+mn-lt"/>
              <a:ea typeface="+mn-ea"/>
              <a:cs typeface="+mn-cs"/>
            </a:rPr>
            <a:t>. </a:t>
          </a:r>
          <a:r>
            <a:rPr lang="en-US" sz="1100" b="0">
              <a:solidFill>
                <a:schemeClr val="dk1"/>
              </a:solidFill>
              <a:effectLst/>
              <a:latin typeface="+mn-lt"/>
              <a:ea typeface="+mn-ea"/>
              <a:cs typeface="+mn-cs"/>
            </a:rPr>
            <a:t>In column G titled</a:t>
          </a:r>
          <a:r>
            <a:rPr lang="en-US" sz="1100" b="0" baseline="0">
              <a:solidFill>
                <a:schemeClr val="dk1"/>
              </a:solidFill>
              <a:effectLst/>
              <a:latin typeface="+mn-lt"/>
              <a:ea typeface="+mn-ea"/>
              <a:cs typeface="+mn-cs"/>
            </a:rPr>
            <a:t> "Committed?"</a:t>
          </a:r>
          <a:r>
            <a:rPr lang="en-US" sz="1100" b="0">
              <a:solidFill>
                <a:schemeClr val="dk1"/>
              </a:solidFill>
              <a:effectLst/>
              <a:latin typeface="+mn-lt"/>
              <a:ea typeface="+mn-ea"/>
              <a:cs typeface="+mn-cs"/>
            </a:rPr>
            <a:t>, indicate  "Committed,"</a:t>
          </a:r>
          <a:r>
            <a:rPr lang="en-US" sz="1100" b="0" baseline="0">
              <a:solidFill>
                <a:schemeClr val="dk1"/>
              </a:solidFill>
              <a:effectLst/>
              <a:latin typeface="+mn-lt"/>
              <a:ea typeface="+mn-ea"/>
              <a:cs typeface="+mn-cs"/>
            </a:rPr>
            <a:t> "Anticipated,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or "No" </a:t>
          </a:r>
          <a:r>
            <a:rPr lang="en-US" sz="1100" b="0">
              <a:solidFill>
                <a:schemeClr val="dk1"/>
              </a:solidFill>
              <a:effectLst/>
              <a:latin typeface="+mn-lt"/>
              <a:ea typeface="+mn-ea"/>
              <a:cs typeface="+mn-cs"/>
            </a:rPr>
            <a:t>whether</a:t>
          </a:r>
          <a:r>
            <a:rPr lang="en-US" sz="1100" b="0" baseline="0">
              <a:solidFill>
                <a:schemeClr val="dk1"/>
              </a:solidFill>
              <a:effectLst/>
              <a:latin typeface="+mn-lt"/>
              <a:ea typeface="+mn-ea"/>
              <a:cs typeface="+mn-cs"/>
            </a:rPr>
            <a:t> the source is committed. Use the definitions in Rating Factor 3 of the NOFA. In column H titled "Submitted Evidence", indicate the document provided in the application that evidences that the source is committed. The only allowable evidence for anticipated funds are the 4% LIHTC pricing letter or loan offer as described in the NOFO. If any funding is marked as uncommitted, explain in the comments box why it is not committed. </a:t>
          </a:r>
          <a:r>
            <a:rPr lang="en-US" sz="1100">
              <a:solidFill>
                <a:sysClr val="windowText" lastClr="000000"/>
              </a:solidFill>
              <a:effectLst/>
              <a:latin typeface="+mn-lt"/>
              <a:ea typeface="+mn-ea"/>
              <a:cs typeface="+mn-cs"/>
            </a:rPr>
            <a:t>The field for "minimum owner equity" </a:t>
          </a:r>
          <a:r>
            <a:rPr lang="en-US" sz="1100" baseline="0">
              <a:solidFill>
                <a:sysClr val="windowText" lastClr="000000"/>
              </a:solidFill>
              <a:effectLst/>
              <a:latin typeface="+mn-lt"/>
              <a:ea typeface="+mn-ea"/>
              <a:cs typeface="+mn-cs"/>
            </a:rPr>
            <a:t>will highlight </a:t>
          </a:r>
          <a:r>
            <a:rPr lang="en-US" sz="1100" baseline="0">
              <a:solidFill>
                <a:srgbClr val="FF0000"/>
              </a:solidFill>
              <a:effectLst/>
              <a:latin typeface="+mn-lt"/>
              <a:ea typeface="+mn-ea"/>
              <a:cs typeface="+mn-cs"/>
            </a:rPr>
            <a:t>RED</a:t>
          </a:r>
          <a:r>
            <a:rPr lang="en-US" sz="1100" baseline="0">
              <a:solidFill>
                <a:sysClr val="windowText" lastClr="000000"/>
              </a:solidFill>
              <a:effectLst/>
              <a:latin typeface="+mn-lt"/>
              <a:ea typeface="+mn-ea"/>
              <a:cs typeface="+mn-cs"/>
            </a:rPr>
            <a:t> if the amount does not meet the minimum requirements outlined in the NOFA (Section III C). The Total Sources, Total Uses, and the Total Committed Sources </a:t>
          </a:r>
          <a:r>
            <a:rPr lang="en-US" sz="1100" baseline="0">
              <a:solidFill>
                <a:schemeClr val="dk1"/>
              </a:solidFill>
              <a:effectLst/>
              <a:latin typeface="+mn-lt"/>
              <a:ea typeface="+mn-ea"/>
              <a:cs typeface="+mn-cs"/>
            </a:rPr>
            <a:t>(all sources for which "Committed" or is selected in column G, plus 50% of the value of the "Anticipated" funds) </a:t>
          </a:r>
          <a:r>
            <a:rPr lang="en-US" sz="1100" baseline="0">
              <a:solidFill>
                <a:sysClr val="windowText" lastClr="000000"/>
              </a:solidFill>
              <a:effectLst/>
              <a:latin typeface="+mn-lt"/>
              <a:ea typeface="+mn-ea"/>
              <a:cs typeface="+mn-cs"/>
            </a:rPr>
            <a:t>are calculated for the applicant and displayed in the last row of each table. The Estimated Committed Funds Ratio score is a ratio of these two values. The Estimated Leveraged Funds Ratio score is a ratio of requested capital advance to all other sources listed. </a:t>
          </a:r>
        </a:p>
        <a:p>
          <a:pPr>
            <a:spcAft>
              <a:spcPts val="0"/>
            </a:spcAft>
          </a:pPr>
          <a:r>
            <a:rPr lang="en-US" sz="1100" b="1" baseline="0">
              <a:solidFill>
                <a:schemeClr val="dk1"/>
              </a:solidFill>
              <a:effectLst/>
              <a:latin typeface="+mn-lt"/>
              <a:ea typeface="+mn-ea"/>
              <a:cs typeface="+mn-cs"/>
            </a:rPr>
            <a:t>Section B.b </a:t>
          </a:r>
        </a:p>
        <a:p>
          <a:pPr>
            <a:spcAft>
              <a:spcPts val="600"/>
            </a:spcAft>
          </a:pPr>
          <a:r>
            <a:rPr lang="en-US" sz="1100" b="0" baseline="0">
              <a:solidFill>
                <a:schemeClr val="dk1"/>
              </a:solidFill>
              <a:effectLst/>
              <a:latin typeface="+mn-lt"/>
              <a:ea typeface="+mn-ea"/>
              <a:cs typeface="+mn-cs"/>
            </a:rPr>
            <a:t>Enter all uses (consolidated) in the development of this project, as applicable. Cells will highlight red if the total sources and total uses do not equal.  </a:t>
          </a:r>
          <a:endParaRPr lang="en-US" sz="1100" b="1" baseline="0">
            <a:solidFill>
              <a:schemeClr val="dk1"/>
            </a:solidFill>
            <a:effectLst/>
            <a:latin typeface="+mn-lt"/>
            <a:ea typeface="+mn-ea"/>
            <a:cs typeface="+mn-cs"/>
          </a:endParaRPr>
        </a:p>
        <a:p>
          <a:pPr>
            <a:spcAft>
              <a:spcPts val="0"/>
            </a:spcAft>
          </a:pPr>
          <a:r>
            <a:rPr lang="en-US" sz="1100" b="1" baseline="0">
              <a:solidFill>
                <a:schemeClr val="dk1"/>
              </a:solidFill>
              <a:effectLst/>
              <a:latin typeface="+mn-lt"/>
              <a:ea typeface="+mn-ea"/>
              <a:cs typeface="+mn-cs"/>
            </a:rPr>
            <a:t>Section B.c</a:t>
          </a:r>
        </a:p>
        <a:p>
          <a:pPr>
            <a:spcAft>
              <a:spcPts val="600"/>
            </a:spcAft>
          </a:pPr>
          <a:r>
            <a:rPr lang="en-US" sz="1100" b="0" baseline="0">
              <a:solidFill>
                <a:schemeClr val="dk1"/>
              </a:solidFill>
              <a:effectLst/>
              <a:latin typeface="+mn-lt"/>
              <a:ea typeface="+mn-ea"/>
              <a:cs typeface="+mn-cs"/>
            </a:rPr>
            <a:t>Enter response(s) for additional question related to the  project's uses.  </a:t>
          </a:r>
          <a:endParaRPr lang="en-US" sz="1100" b="1" i="1">
            <a:solidFill>
              <a:schemeClr val="dk1"/>
            </a:solidFill>
            <a:effectLst/>
            <a:latin typeface="+mn-lt"/>
            <a:ea typeface="+mn-ea"/>
            <a:cs typeface="+mn-cs"/>
          </a:endParaRPr>
        </a:p>
        <a:p>
          <a:pPr>
            <a:spcAft>
              <a:spcPts val="600"/>
            </a:spcAft>
          </a:pPr>
          <a:r>
            <a:rPr lang="en-US" sz="1100" b="1" i="1">
              <a:solidFill>
                <a:schemeClr val="dk1"/>
              </a:solidFill>
              <a:effectLst/>
              <a:latin typeface="+mn-lt"/>
              <a:ea typeface="+mn-ea"/>
              <a:cs typeface="+mn-cs"/>
            </a:rPr>
            <a:t>Disclaimer:</a:t>
          </a:r>
          <a:r>
            <a:rPr lang="en-US" sz="1100" b="1" i="1" baseline="0">
              <a:solidFill>
                <a:schemeClr val="dk1"/>
              </a:solidFill>
              <a:effectLst/>
              <a:latin typeface="+mn-lt"/>
              <a:ea typeface="+mn-ea"/>
              <a:cs typeface="+mn-cs"/>
            </a:rPr>
            <a:t> </a:t>
          </a:r>
          <a:r>
            <a:rPr lang="en-US" sz="1100" b="0" i="1">
              <a:solidFill>
                <a:schemeClr val="dk1"/>
              </a:solidFill>
              <a:effectLst/>
              <a:latin typeface="+mn-lt"/>
              <a:ea typeface="+mn-ea"/>
              <a:cs typeface="+mn-cs"/>
            </a:rPr>
            <a:t>The</a:t>
          </a:r>
          <a:r>
            <a:rPr lang="en-US" sz="1100" b="0" i="1" baseline="0">
              <a:solidFill>
                <a:schemeClr val="dk1"/>
              </a:solidFill>
              <a:effectLst/>
              <a:latin typeface="+mn-lt"/>
              <a:ea typeface="+mn-ea"/>
              <a:cs typeface="+mn-cs"/>
            </a:rPr>
            <a:t> calculated score is provisional and contingent on verification by HUD reviewers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twoCellAnchor>
    <xdr:from>
      <xdr:col>2</xdr:col>
      <xdr:colOff>9525</xdr:colOff>
      <xdr:row>154</xdr:row>
      <xdr:rowOff>38100</xdr:rowOff>
    </xdr:from>
    <xdr:to>
      <xdr:col>7</xdr:col>
      <xdr:colOff>3081867</xdr:colOff>
      <xdr:row>161</xdr:row>
      <xdr:rowOff>114300</xdr:rowOff>
    </xdr:to>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233643" y="28781188"/>
          <a:ext cx="16810753" cy="1488141"/>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2</xdr:col>
      <xdr:colOff>21631</xdr:colOff>
      <xdr:row>18</xdr:row>
      <xdr:rowOff>106624</xdr:rowOff>
    </xdr:from>
    <xdr:to>
      <xdr:col>3</xdr:col>
      <xdr:colOff>432638</xdr:colOff>
      <xdr:row>19</xdr:row>
      <xdr:rowOff>83737</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700-000005000000}"/>
            </a:ext>
          </a:extLst>
        </xdr:cNvPr>
        <xdr:cNvSpPr txBox="1"/>
      </xdr:nvSpPr>
      <xdr:spPr>
        <a:xfrm>
          <a:off x="230972" y="3497943"/>
          <a:ext cx="2560237" cy="186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1065633</xdr:colOff>
      <xdr:row>14</xdr:row>
      <xdr:rowOff>145977</xdr:rowOff>
    </xdr:from>
    <xdr:to>
      <xdr:col>6</xdr:col>
      <xdr:colOff>2189656</xdr:colOff>
      <xdr:row>15</xdr:row>
      <xdr:rowOff>160575</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6247817" y="2656782"/>
          <a:ext cx="3824598" cy="2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1376</xdr:colOff>
      <xdr:row>7</xdr:row>
      <xdr:rowOff>125285</xdr:rowOff>
    </xdr:from>
    <xdr:to>
      <xdr:col>8</xdr:col>
      <xdr:colOff>673101</xdr:colOff>
      <xdr:row>20</xdr:row>
      <xdr:rowOff>95249</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87126" y="1573085"/>
          <a:ext cx="7663075" cy="257028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dk1"/>
              </a:solidFill>
              <a:effectLst/>
              <a:latin typeface="+mn-lt"/>
              <a:ea typeface="+mn-ea"/>
              <a:cs typeface="+mn-cs"/>
            </a:rPr>
            <a:t>INSTRUCTIONS</a:t>
          </a:r>
        </a:p>
        <a:p>
          <a:pPr algn="l"/>
          <a:endParaRPr lang="en-US" sz="1050">
            <a:solidFill>
              <a:schemeClr val="dk1"/>
            </a:solidFill>
            <a:effectLst/>
            <a:latin typeface="+mn-lt"/>
            <a:ea typeface="+mn-ea"/>
            <a:cs typeface="+mn-cs"/>
          </a:endParaRPr>
        </a:p>
        <a:p>
          <a:pPr algn="l"/>
          <a:r>
            <a:rPr lang="en-US" sz="1100">
              <a:solidFill>
                <a:schemeClr val="dk1"/>
              </a:solidFill>
              <a:effectLst/>
              <a:latin typeface="+mn-lt"/>
              <a:ea typeface="+mn-ea"/>
              <a:cs typeface="+mn-cs"/>
            </a:rPr>
            <a:t>Part</a:t>
          </a:r>
          <a:r>
            <a:rPr lang="en-US" sz="1100" baseline="0">
              <a:solidFill>
                <a:schemeClr val="dk1"/>
              </a:solidFill>
              <a:effectLst/>
              <a:latin typeface="+mn-lt"/>
              <a:ea typeface="+mn-ea"/>
              <a:cs typeface="+mn-cs"/>
            </a:rPr>
            <a:t> 4 </a:t>
          </a:r>
          <a:r>
            <a:rPr lang="en-US" sz="1100">
              <a:solidFill>
                <a:schemeClr val="dk1"/>
              </a:solidFill>
              <a:effectLst/>
              <a:latin typeface="+mn-lt"/>
              <a:ea typeface="+mn-ea"/>
              <a:cs typeface="+mn-cs"/>
            </a:rPr>
            <a:t>documents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project's status regarding its compliance with local zoning and land use regulations and its access to public utilities.  Read the descriptions of each land use factor category in </a:t>
          </a:r>
          <a:r>
            <a:rPr lang="en-US" sz="1100" b="1">
              <a:solidFill>
                <a:schemeClr val="dk1"/>
              </a:solidFill>
              <a:effectLst/>
              <a:latin typeface="+mn-lt"/>
              <a:ea typeface="+mn-ea"/>
              <a:cs typeface="+mn-cs"/>
            </a:rPr>
            <a:t>Section A </a:t>
          </a:r>
          <a:r>
            <a:rPr lang="en-US" sz="1100">
              <a:solidFill>
                <a:schemeClr val="dk1"/>
              </a:solidFill>
              <a:effectLst/>
              <a:latin typeface="+mn-lt"/>
              <a:ea typeface="+mn-ea"/>
              <a:cs typeface="+mn-cs"/>
            </a:rPr>
            <a:t>and</a:t>
          </a:r>
          <a:r>
            <a:rPr lang="en-US" sz="1100" baseline="0">
              <a:solidFill>
                <a:schemeClr val="dk1"/>
              </a:solidFill>
              <a:effectLst/>
              <a:latin typeface="+mn-lt"/>
              <a:ea typeface="+mn-ea"/>
              <a:cs typeface="+mn-cs"/>
            </a:rPr>
            <a:t> respond to Q1 by selecting</a:t>
          </a:r>
          <a:r>
            <a:rPr lang="en-US" sz="1100">
              <a:solidFill>
                <a:schemeClr val="dk1"/>
              </a:solidFill>
              <a:effectLst/>
              <a:latin typeface="+mn-lt"/>
              <a:ea typeface="+mn-ea"/>
              <a:cs typeface="+mn-cs"/>
            </a:rPr>
            <a:t> the category from the dropdown menu that best describes the project</a:t>
          </a:r>
          <a:r>
            <a:rPr lang="en-US" sz="1100" baseline="0">
              <a:solidFill>
                <a:schemeClr val="dk1"/>
              </a:solidFill>
              <a:effectLst/>
              <a:latin typeface="+mn-lt"/>
              <a:ea typeface="+mn-ea"/>
              <a:cs typeface="+mn-cs"/>
            </a:rPr>
            <a:t>.</a:t>
          </a:r>
        </a:p>
        <a:p>
          <a:pPr algn="l"/>
          <a:endParaRPr lang="en-US" sz="1100" baseline="0">
            <a:solidFill>
              <a:schemeClr val="dk1"/>
            </a:solidFill>
            <a:effectLst/>
            <a:latin typeface="+mn-lt"/>
            <a:ea typeface="+mn-ea"/>
            <a:cs typeface="+mn-cs"/>
          </a:endParaRPr>
        </a:p>
        <a:p>
          <a:pPr algn="l"/>
          <a:r>
            <a:rPr lang="en-US" sz="1100" b="1" baseline="0">
              <a:solidFill>
                <a:schemeClr val="dk1"/>
              </a:solidFill>
              <a:effectLst/>
              <a:latin typeface="+mn-lt"/>
              <a:ea typeface="+mn-ea"/>
              <a:cs typeface="+mn-cs"/>
            </a:rPr>
            <a:t>Section B - </a:t>
          </a:r>
          <a:r>
            <a:rPr lang="en-US" sz="1100" b="0" baseline="0">
              <a:solidFill>
                <a:schemeClr val="dk1"/>
              </a:solidFill>
              <a:effectLst/>
              <a:latin typeface="+mn-lt"/>
              <a:ea typeface="+mn-ea"/>
              <a:cs typeface="+mn-cs"/>
            </a:rPr>
            <a:t>I</a:t>
          </a:r>
          <a:r>
            <a:rPr lang="en-US" sz="1100" baseline="0">
              <a:solidFill>
                <a:schemeClr val="dk1"/>
              </a:solidFill>
              <a:effectLst/>
              <a:latin typeface="+mn-lt"/>
              <a:ea typeface="+mn-ea"/>
              <a:cs typeface="+mn-cs"/>
            </a:rPr>
            <a:t>ndicate the type of evidence of zoning/land use approval submitted with the application in the section titled "Item" and provide a brief description of the evidence in the section titled "Description of Evidence"</a:t>
          </a:r>
        </a:p>
        <a:p>
          <a:pPr algn="l"/>
          <a:endParaRPr lang="en-US"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Questions covered in Part</a:t>
          </a:r>
          <a:r>
            <a:rPr lang="en-US" sz="1100" b="0" i="0" baseline="0">
              <a:solidFill>
                <a:schemeClr val="dk1"/>
              </a:solidFill>
              <a:effectLst/>
              <a:latin typeface="+mn-lt"/>
              <a:ea typeface="+mn-ea"/>
              <a:cs typeface="+mn-cs"/>
            </a:rPr>
            <a:t> 4 of the Toolkit reference Rating Factor 4. </a:t>
          </a:r>
          <a:r>
            <a:rPr lang="en-US" sz="1100" b="0" i="0">
              <a:solidFill>
                <a:schemeClr val="dk1"/>
              </a:solidFill>
              <a:effectLst/>
              <a:latin typeface="+mn-lt"/>
              <a:ea typeface="+mn-ea"/>
              <a:cs typeface="+mn-cs"/>
            </a:rPr>
            <a:t>Per</a:t>
          </a:r>
          <a:r>
            <a:rPr lang="en-US" sz="1100" b="0" i="0" baseline="0">
              <a:solidFill>
                <a:schemeClr val="dk1"/>
              </a:solidFill>
              <a:effectLst/>
              <a:latin typeface="+mn-lt"/>
              <a:ea typeface="+mn-ea"/>
              <a:cs typeface="+mn-cs"/>
            </a:rPr>
            <a:t> the NOFO, Rating Factor 4 comprises a total of 10 points. Description of Evidence will be evaluated against documentation provided is Evidence of Compliance with Local Land-Use and Zoning Regulations (Tab P).</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Disclaimer:</a:t>
          </a:r>
          <a:r>
            <a:rPr lang="en-US" sz="1100" b="1" i="1" baseline="0">
              <a:solidFill>
                <a:schemeClr val="dk1"/>
              </a:solidFill>
              <a:effectLst/>
              <a:latin typeface="+mn-lt"/>
              <a:ea typeface="+mn-ea"/>
              <a:cs typeface="+mn-cs"/>
            </a:rPr>
            <a:t> </a:t>
          </a:r>
          <a:r>
            <a:rPr lang="en-US" sz="1100" b="0" i="1">
              <a:solidFill>
                <a:schemeClr val="dk1"/>
              </a:solidFill>
              <a:effectLst/>
              <a:latin typeface="+mn-lt"/>
              <a:ea typeface="+mn-ea"/>
              <a:cs typeface="+mn-cs"/>
            </a:rPr>
            <a:t>The</a:t>
          </a:r>
          <a:r>
            <a:rPr lang="en-US" sz="1100" b="0" i="1" baseline="0">
              <a:solidFill>
                <a:schemeClr val="dk1"/>
              </a:solidFill>
              <a:effectLst/>
              <a:latin typeface="+mn-lt"/>
              <a:ea typeface="+mn-ea"/>
              <a:cs typeface="+mn-cs"/>
            </a:rPr>
            <a:t> calculated score is provisional and contingent on verification by HUD reviewers</a:t>
          </a:r>
          <a:endParaRPr lang="en-US" sz="1100">
            <a:effectLst/>
          </a:endParaRPr>
        </a:p>
      </xdr:txBody>
    </xdr:sp>
    <xdr:clientData/>
  </xdr:twoCellAnchor>
  <xdr:twoCellAnchor>
    <xdr:from>
      <xdr:col>3</xdr:col>
      <xdr:colOff>0</xdr:colOff>
      <xdr:row>23</xdr:row>
      <xdr:rowOff>57079</xdr:rowOff>
    </xdr:from>
    <xdr:to>
      <xdr:col>8</xdr:col>
      <xdr:colOff>727753</xdr:colOff>
      <xdr:row>32</xdr:row>
      <xdr:rowOff>114157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2411573" y="3909888"/>
          <a:ext cx="5736405" cy="17266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Evidence that the project, as proposed, is permissible under applicable zoning ordinances or regulations (either by right or under approved variances) and does not require additional discretionary action from a governing body such as rezoning, variances, special or conditional use permits, design review, or any other land use approval. If no discretionary action is required to receive a building permit, submit a letter or other evidence from the local governing body stating that additional rezoning, variances, special or conditional use permits, design review or any other land use and public utility approval are not required.</a:t>
          </a:r>
        </a:p>
      </xdr:txBody>
    </xdr:sp>
    <xdr:clientData/>
  </xdr:twoCellAnchor>
  <xdr:twoCellAnchor>
    <xdr:from>
      <xdr:col>3</xdr:col>
      <xdr:colOff>28539</xdr:colOff>
      <xdr:row>35</xdr:row>
      <xdr:rowOff>0</xdr:rowOff>
    </xdr:from>
    <xdr:to>
      <xdr:col>8</xdr:col>
      <xdr:colOff>727753</xdr:colOff>
      <xdr:row>44</xdr:row>
      <xdr:rowOff>99888</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440112" y="5850562"/>
          <a:ext cx="5707866" cy="18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Evidence that the project, as proposed, is permissible under applicable zoning ordinances or regulations but requires other discretionary approvals. If discretionary action(s) is required, include a statement of the action required to make the proposed project permissible to receive a building permit AND the basis for the belief that the action will be completed successfully before the submission of the firm commitment application, which is due 180 days after the Agreement Letter is signed, (e.g., a summary of the results of any requests for rezoning and/or the procedures for obtaining special or conditional use permits on land in similar zoning classifications and the time required for such rezoning, or preliminary indications of acceptability from zoning bodies). </a:t>
          </a:r>
        </a:p>
      </xdr:txBody>
    </xdr:sp>
    <xdr:clientData/>
  </xdr:twoCellAnchor>
  <xdr:twoCellAnchor>
    <xdr:from>
      <xdr:col>3</xdr:col>
      <xdr:colOff>42809</xdr:colOff>
      <xdr:row>47</xdr:row>
      <xdr:rowOff>14271</xdr:rowOff>
    </xdr:from>
    <xdr:to>
      <xdr:col>8</xdr:col>
      <xdr:colOff>699213</xdr:colOff>
      <xdr:row>55</xdr:row>
      <xdr:rowOff>38100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2252609" y="8497871"/>
          <a:ext cx="5660204" cy="1649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If action(s) is required, include a statement of the action required to make the proposed project permissible to receive a building permit AND the basis for the belief that the proposed action will be completed successfully before the submission of the firm commitment application, which is due 180 days after the Agreement Letter is signed, (e.g., a summary of the results of any requests for rezoning and/or the procedures for obtaining special or conditional use permits on land in similar zoning classifications and the time required for such rezoning, or preliminary indications of acceptability from zoning bodies). </a:t>
          </a:r>
        </a:p>
      </xdr:txBody>
    </xdr:sp>
    <xdr:clientData/>
  </xdr:twoCellAnchor>
  <xdr:twoCellAnchor>
    <xdr:from>
      <xdr:col>2</xdr:col>
      <xdr:colOff>0</xdr:colOff>
      <xdr:row>72</xdr:row>
      <xdr:rowOff>66675</xdr:rowOff>
    </xdr:from>
    <xdr:to>
      <xdr:col>8</xdr:col>
      <xdr:colOff>828675</xdr:colOff>
      <xdr:row>82</xdr:row>
      <xdr:rowOff>95250</xdr:rowOff>
    </xdr:to>
    <xdr:sp macro="" textlink="" fLocksText="0">
      <xdr:nvSpPr>
        <xdr:cNvPr id="7" name="TextBox 6">
          <a:extLst>
            <a:ext uri="{FF2B5EF4-FFF2-40B4-BE49-F238E27FC236}">
              <a16:creationId xmlns:a16="http://schemas.microsoft.com/office/drawing/2014/main" id="{00000000-0008-0000-0800-000007000000}"/>
            </a:ext>
          </a:extLst>
        </xdr:cNvPr>
        <xdr:cNvSpPr txBox="1"/>
      </xdr:nvSpPr>
      <xdr:spPr>
        <a:xfrm>
          <a:off x="285750" y="13144500"/>
          <a:ext cx="7820025" cy="202882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a:p>
          <a:endParaRPr lang="en-US" sz="1100" b="1"/>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2</xdr:col>
      <xdr:colOff>6350</xdr:colOff>
      <xdr:row>7</xdr:row>
      <xdr:rowOff>73025</xdr:rowOff>
    </xdr:from>
    <xdr:to>
      <xdr:col>10</xdr:col>
      <xdr:colOff>1057275</xdr:colOff>
      <xdr:row>26</xdr:row>
      <xdr:rowOff>9525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25425" y="1092200"/>
          <a:ext cx="11557000" cy="3736975"/>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endParaRPr lang="en-US" sz="1100">
            <a:effectLst/>
            <a:latin typeface="+mn-lt"/>
          </a:endParaRPr>
        </a:p>
        <a:p>
          <a:endParaRPr lang="en-US" sz="1100" b="1" i="0" u="none" strike="noStrike">
            <a:solidFill>
              <a:schemeClr val="dk1"/>
            </a:solidFill>
            <a:effectLst/>
            <a:latin typeface="+mn-lt"/>
            <a:ea typeface="+mn-ea"/>
            <a:cs typeface="+mn-cs"/>
          </a:endParaRPr>
        </a:p>
        <a:p>
          <a:r>
            <a:rPr lang="en-US" sz="1100" b="0" i="0" u="none" strike="noStrike" baseline="0">
              <a:solidFill>
                <a:schemeClr val="tx1"/>
              </a:solidFill>
              <a:effectLst/>
              <a:latin typeface="+mn-lt"/>
              <a:ea typeface="+mn-ea"/>
              <a:cs typeface="+mn-cs"/>
            </a:rPr>
            <a:t>Part 5a verifies that the project's initial PRAC rents are set at the Operating Cost Standard (OCS) for the property's given geography, adjusted by any additional project-paid utilities.  </a:t>
          </a:r>
        </a:p>
        <a:p>
          <a:endParaRPr lang="en-US" sz="1100" b="0" i="0" u="none" strike="noStrike" baseline="0">
            <a:solidFill>
              <a:schemeClr val="accent6"/>
            </a:solidFill>
            <a:effectLst/>
            <a:latin typeface="+mn-lt"/>
            <a:ea typeface="+mn-ea"/>
            <a:cs typeface="+mn-cs"/>
          </a:endParaRPr>
        </a:p>
        <a:p>
          <a:r>
            <a:rPr lang="en-US" sz="1100" b="1" i="0" u="none" strike="noStrike" baseline="0">
              <a:solidFill>
                <a:schemeClr val="dk1"/>
              </a:solidFill>
              <a:effectLst/>
              <a:latin typeface="+mn-lt"/>
              <a:ea typeface="+mn-ea"/>
              <a:cs typeface="+mn-cs"/>
            </a:rPr>
            <a:t>Section A  </a:t>
          </a:r>
        </a:p>
        <a:p>
          <a:r>
            <a:rPr lang="en-US" sz="1100" b="0" i="0" u="none" strike="noStrike" baseline="0">
              <a:solidFill>
                <a:schemeClr val="dk1"/>
              </a:solidFill>
              <a:effectLst/>
              <a:latin typeface="+mn-lt"/>
              <a:ea typeface="+mn-ea"/>
              <a:cs typeface="+mn-cs"/>
            </a:rPr>
            <a:t>A.1 </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List total number of units developed </a:t>
          </a:r>
        </a:p>
        <a:p>
          <a:endParaRPr lang="en-US" sz="1100" b="0"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Section B  </a:t>
          </a:r>
        </a:p>
        <a:p>
          <a:r>
            <a:rPr lang="en-US" sz="1100" b="0" i="0" u="none" strike="noStrike" baseline="0">
              <a:solidFill>
                <a:schemeClr val="dk1"/>
              </a:solidFill>
              <a:effectLst/>
              <a:latin typeface="+mn-lt"/>
              <a:ea typeface="+mn-ea"/>
              <a:cs typeface="+mn-cs"/>
            </a:rPr>
            <a:t>B.1 </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Select whether the property's OCS should be calculated at the State or Metropolitan Statistical Area (MSA) level </a:t>
          </a:r>
        </a:p>
        <a:p>
          <a:r>
            <a:rPr lang="en-US" sz="1100" b="0" i="0" u="none" strike="noStrike" baseline="0">
              <a:solidFill>
                <a:schemeClr val="dk1"/>
              </a:solidFill>
              <a:effectLst/>
              <a:latin typeface="+mn-lt"/>
              <a:ea typeface="+mn-ea"/>
              <a:cs typeface="+mn-cs"/>
            </a:rPr>
            <a:t>B.2 - Select the appropriate geography depending on the selection in B.1 (i.e., State or MSA)  </a:t>
          </a:r>
        </a:p>
        <a:p>
          <a:r>
            <a:rPr lang="en-US" sz="1100" b="0" i="0" u="none" strike="noStrike" baseline="0">
              <a:solidFill>
                <a:schemeClr val="dk1"/>
              </a:solidFill>
              <a:effectLst/>
              <a:latin typeface="+mn-lt"/>
              <a:ea typeface="+mn-ea"/>
              <a:cs typeface="+mn-cs"/>
            </a:rPr>
            <a:t>The OCS per unit per month automatically populates based on the two preceding selections. </a:t>
          </a:r>
        </a:p>
        <a:p>
          <a:r>
            <a:rPr lang="en-US" sz="1100" b="0" i="0" u="none" strike="noStrike" baseline="0">
              <a:solidFill>
                <a:schemeClr val="dk1"/>
              </a:solidFill>
              <a:effectLst/>
              <a:latin typeface="+mn-lt"/>
              <a:ea typeface="+mn-ea"/>
              <a:cs typeface="+mn-cs"/>
            </a:rPr>
            <a:t>Note that the values are based on the HUD published 2022 OCS standards and can be found in the NOFO.</a:t>
          </a:r>
        </a:p>
        <a:p>
          <a:endParaRPr lang="en-US" sz="11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chemeClr val="dk1"/>
              </a:solidFill>
              <a:effectLst/>
              <a:latin typeface="+mn-lt"/>
              <a:ea typeface="+mn-ea"/>
              <a:cs typeface="+mn-cs"/>
            </a:rPr>
            <a:t>Section C and Section 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C.a - C.e - Input the Unit Type, Number of Units, and Square Feet per Unit for the project's PRAC units. Indicate whether those units are intergenerational or not.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For PRAC units, enter the utility allowance if utilities are owner paid by unit type. Also include an estimate of tenant-paid utilities. The owner-paid utility v</a:t>
          </a:r>
          <a:r>
            <a:rPr lang="en-US" sz="1100" baseline="0">
              <a:solidFill>
                <a:schemeClr val="dk1"/>
              </a:solidFill>
              <a:effectLst/>
              <a:latin typeface="+mn-lt"/>
              <a:ea typeface="+mn-ea"/>
              <a:cs typeface="+mn-cs"/>
            </a:rPr>
            <a:t>alue should be based on HUD requirements in Housing Notice 2015-04 for utility analysis.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Annual Rent by Unit Type is derived from "Monthly OCS" and "Monthly Owner-Paid Utilities". The total of this column represents the maximum reimbursement from HUD. </a:t>
          </a:r>
          <a:endParaRPr lang="en-US" sz="11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D.a - D.d -  Input the Unit Type, Number of Units,  Square Feet per Unit, and Monthly Rent  for the project's Non-PRAC units, if applicable.</a:t>
          </a: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The project's annual rental income for PRAC and Non-PRAC units, calculated in Section C and Section D, are used in Part 5b for the 20 year cash flow.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aseline="0"/>
        </a:p>
      </xdr:txBody>
    </xdr:sp>
    <xdr:clientData/>
  </xdr:twoCellAnchor>
  <xdr:twoCellAnchor>
    <xdr:from>
      <xdr:col>3</xdr:col>
      <xdr:colOff>8255</xdr:colOff>
      <xdr:row>70</xdr:row>
      <xdr:rowOff>53340</xdr:rowOff>
    </xdr:from>
    <xdr:to>
      <xdr:col>11</xdr:col>
      <xdr:colOff>1249680</xdr:colOff>
      <xdr:row>79</xdr:row>
      <xdr:rowOff>142240</xdr:rowOff>
    </xdr:to>
    <xdr:sp macro="" textlink="" fLocksText="0">
      <xdr:nvSpPr>
        <xdr:cNvPr id="10" name="TextBox 9">
          <a:extLst>
            <a:ext uri="{FF2B5EF4-FFF2-40B4-BE49-F238E27FC236}">
              <a16:creationId xmlns:a16="http://schemas.microsoft.com/office/drawing/2014/main" id="{00000000-0008-0000-0900-00000A000000}"/>
            </a:ext>
          </a:extLst>
        </xdr:cNvPr>
        <xdr:cNvSpPr txBox="1"/>
      </xdr:nvSpPr>
      <xdr:spPr>
        <a:xfrm>
          <a:off x="343535" y="12733020"/>
          <a:ext cx="10283825" cy="191770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a:p>
          <a:endParaRPr lang="en-US" sz="1100" b="1"/>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7</xdr:row>
      <xdr:rowOff>36996</xdr:rowOff>
    </xdr:from>
    <xdr:to>
      <xdr:col>8</xdr:col>
      <xdr:colOff>739913</xdr:colOff>
      <xdr:row>39</xdr:row>
      <xdr:rowOff>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18042" y="1127207"/>
          <a:ext cx="8566479" cy="620589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endParaRPr lang="en-US" sz="1100">
            <a:effectLst/>
            <a:latin typeface="+mn-lt"/>
          </a:endParaRPr>
        </a:p>
        <a:p>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Part 5b produces a 20 year cash flow analysis based on the Annual Rental Income for PRAC and non-PRAC units entered in Part 6a and assesses whether PRAC revenue is used to support debt.</a:t>
          </a:r>
          <a:r>
            <a:rPr lang="en-US" sz="1100" b="0" i="0" u="none" strike="noStrike" baseline="0">
              <a:solidFill>
                <a:schemeClr val="accent6"/>
              </a:solidFill>
              <a:effectLst/>
              <a:latin typeface="+mn-lt"/>
              <a:ea typeface="+mn-ea"/>
              <a:cs typeface="+mn-cs"/>
            </a:rPr>
            <a:t> </a:t>
          </a:r>
          <a:r>
            <a:rPr lang="en-US" sz="1100" b="0" i="0" u="none" strike="noStrike" baseline="0">
              <a:solidFill>
                <a:sysClr val="windowText" lastClr="000000"/>
              </a:solidFill>
              <a:effectLst/>
              <a:latin typeface="+mn-lt"/>
              <a:ea typeface="+mn-ea"/>
              <a:cs typeface="+mn-cs"/>
            </a:rPr>
            <a:t>This analysis satisfies </a:t>
          </a:r>
          <a:r>
            <a:rPr lang="en-US" sz="1100" b="0" i="0" u="none" strike="noStrike" baseline="0">
              <a:solidFill>
                <a:schemeClr val="tx1"/>
              </a:solidFill>
              <a:effectLst/>
              <a:latin typeface="+mn-lt"/>
              <a:ea typeface="+mn-ea"/>
              <a:cs typeface="+mn-cs"/>
            </a:rPr>
            <a:t>the Operating Pro Forma submission requirement (Tab G). If you would prefer HUD review an alternate Operating Pro Forma instead of the template in this toolkit, please indicate the reason in the comment section of Part 5b and submit alternate 20-year cash flow as part of the application submission. </a:t>
          </a:r>
          <a:endParaRPr lang="en-US" sz="1100"/>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atin typeface="+mn-lt"/>
            </a:rPr>
            <a:t>Section A</a:t>
          </a:r>
          <a:r>
            <a:rPr lang="en-US" sz="1100" b="0" baseline="0">
              <a:latin typeface="+mn-lt"/>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atin typeface="+mn-lt"/>
            </a:rPr>
            <a:t>A.1 &amp; A.2 - The values (income and expense rate inflators) are automatically set to 3% to reflect that PRAC rents increase with property expenses.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A.3 - </a:t>
          </a:r>
          <a:r>
            <a:rPr lang="en-US" sz="1100" b="0" baseline="0">
              <a:latin typeface="+mn-lt"/>
            </a:rPr>
            <a:t>I</a:t>
          </a:r>
          <a:r>
            <a:rPr lang="en-US" sz="1100" baseline="0">
              <a:latin typeface="+mn-lt"/>
            </a:rPr>
            <a:t>ndicate the blended vacancy and collection loss (bad debt) percentage in the cell provided for "Vacancy/Collection Loss"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A.4 - Enter annual debt service, if the project anticipates incurring debt, in  the cell provided for "Annual Debt Service, if Applicable"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atin typeface="+mn-lt"/>
            </a:rPr>
            <a:t>Section B</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Section C projects a cash flow for 20 years based on the information provided. </a:t>
          </a:r>
          <a:endParaRPr lang="en-US" sz="1100" b="1"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B.1 - Enter a value for any other non-PRAC sources of annual revenue in the cell provided for "Other Non-Rental Income" (F58)</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B.2 - Enter a value for the total estimated annual operating expenses in the cell provided for "Total Operating Expenses" (F61)</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B.3 - Enter a value for the total annual reserve replacement across all units in the cell provided for "Annual Deposit to Reserve Replacement" (F62)</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atin typeface="+mn-lt"/>
            </a:rPr>
            <a:t>Section C</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Section C performs a check to ensure that PRAC unit revenue is not being used to support debt service. </a:t>
          </a:r>
        </a:p>
        <a:p>
          <a:r>
            <a:rPr lang="en-US" sz="1100" baseline="0">
              <a:latin typeface="+mn-lt"/>
            </a:rPr>
            <a:t>C.1 - </a:t>
          </a:r>
          <a:r>
            <a:rPr lang="en-US" sz="1100" b="0" i="0" u="none" strike="noStrike" baseline="0">
              <a:solidFill>
                <a:schemeClr val="dk1"/>
              </a:solidFill>
              <a:effectLst/>
              <a:latin typeface="+mn-lt"/>
              <a:ea typeface="+mn-ea"/>
              <a:cs typeface="+mn-cs"/>
            </a:rPr>
            <a:t>Indicate by selecting "Yes" or "No" </a:t>
          </a:r>
          <a:r>
            <a:rPr lang="en-US" sz="1100" b="0" i="0" baseline="0">
              <a:solidFill>
                <a:schemeClr val="dk1"/>
              </a:solidFill>
              <a:effectLst/>
              <a:latin typeface="+mn-lt"/>
              <a:ea typeface="+mn-ea"/>
              <a:cs typeface="+mn-cs"/>
            </a:rPr>
            <a:t>whether the project, once awarded a PRAC, is intended to immediately convert to RAD. </a:t>
          </a:r>
          <a:endParaRPr lang="en-US" sz="1100" b="0" i="0" u="none" strike="noStrike" baseline="0">
            <a:solidFill>
              <a:schemeClr val="dk1"/>
            </a:solidFill>
            <a:effectLst/>
            <a:latin typeface="+mn-lt"/>
            <a:ea typeface="+mn-ea"/>
            <a:cs typeface="+mn-cs"/>
          </a:endParaRPr>
        </a:p>
        <a:p>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Row 83 displays the total annual expenses. The percentages displayed in "% PRAC" and "% Non-PRAC" are estimates of expenses attributed to PRAC and Non-PRAC units based on the square footage information inputted in Sections C.c and D.c of Part 6a.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C.2 - If a different distribution of expenses between PRAC and non-PRAC units is appropriate, select "Yes" as your response to Q2 "Use Alternate Ratio of PRAC to Non-PRAC Expenses?" and input alternate percentages in the cells provided for "Alternate PRAC %" and "Alternate Non-PRAC %." Otherwise, leave Q2 blank.</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In the table "PRAC + Non-PRAC Operating Pro Forma," a note in red font will appear if non-PRAC cash flow is negative or non-PRAC debt service coverage ratio (DSCR) falls below 1.11. This indicates that this project is not in compliance with program requirements as indicated in the NOFO. Rents collected from PRAC units cannot be used to support debt service. </a:t>
          </a:r>
          <a:endParaRPr lang="en-US" sz="1100"/>
        </a:p>
      </xdr:txBody>
    </xdr:sp>
    <xdr:clientData/>
  </xdr:twoCellAnchor>
  <xdr:twoCellAnchor>
    <xdr:from>
      <xdr:col>2</xdr:col>
      <xdr:colOff>0</xdr:colOff>
      <xdr:row>111</xdr:row>
      <xdr:rowOff>63500</xdr:rowOff>
    </xdr:from>
    <xdr:to>
      <xdr:col>8</xdr:col>
      <xdr:colOff>883478</xdr:colOff>
      <xdr:row>116</xdr:row>
      <xdr:rowOff>152400</xdr:rowOff>
    </xdr:to>
    <xdr:sp macro="" textlink="" fLocksText="0">
      <xdr:nvSpPr>
        <xdr:cNvPr id="5" name="TextBox 4">
          <a:extLst>
            <a:ext uri="{FF2B5EF4-FFF2-40B4-BE49-F238E27FC236}">
              <a16:creationId xmlns:a16="http://schemas.microsoft.com/office/drawing/2014/main" id="{00000000-0008-0000-0A00-000005000000}"/>
            </a:ext>
          </a:extLst>
        </xdr:cNvPr>
        <xdr:cNvSpPr txBox="1"/>
      </xdr:nvSpPr>
      <xdr:spPr>
        <a:xfrm>
          <a:off x="220870" y="17081500"/>
          <a:ext cx="8746434" cy="1082813"/>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a:p>
          <a:endParaRPr lang="en-US" sz="1100" b="1"/>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xdr:col>
      <xdr:colOff>108240</xdr:colOff>
      <xdr:row>7</xdr:row>
      <xdr:rowOff>69713</xdr:rowOff>
    </xdr:from>
    <xdr:to>
      <xdr:col>8</xdr:col>
      <xdr:colOff>1746437</xdr:colOff>
      <xdr:row>20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440" y="1117463"/>
          <a:ext cx="13734947" cy="241631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r>
            <a:rPr lang="en-US" sz="1100" b="0" baseline="0"/>
            <a:t>This sheet is </a:t>
          </a:r>
          <a:r>
            <a:rPr lang="en-US" sz="1100" b="1" baseline="0"/>
            <a:t>ONLY</a:t>
          </a:r>
          <a:r>
            <a:rPr lang="en-US" sz="1100" b="0" baseline="0"/>
            <a:t> for applicants proposing a project with </a:t>
          </a:r>
          <a:r>
            <a:rPr lang="en-US" sz="1100" b="1" baseline="0"/>
            <a:t>INTERGENERATIONAL UNITS. </a:t>
          </a:r>
          <a:r>
            <a:rPr lang="en-US" sz="1100" b="0" baseline="0"/>
            <a:t> This sheet asks applicants to respond to five questions that will help HUD reviewers to assess the applicant's capacity, experience, and project plan with respect to intergenerational dwelling units. </a:t>
          </a:r>
          <a:r>
            <a:rPr lang="en-US" sz="1100" b="0" baseline="0">
              <a:solidFill>
                <a:schemeClr val="dk1"/>
              </a:solidFill>
              <a:effectLst/>
              <a:latin typeface="+mn-lt"/>
              <a:ea typeface="+mn-ea"/>
              <a:cs typeface="+mn-cs"/>
            </a:rPr>
            <a:t>In lieu of completing this section of the toolkit, applicants may provide a written narrative responding to these questions (no longer than 7 pages) as part of the application (Tab Q).</a:t>
          </a:r>
        </a:p>
        <a:p>
          <a:endParaRPr lang="en-US" sz="1100" b="0" baseline="0">
            <a:solidFill>
              <a:schemeClr val="dk1"/>
            </a:solidFill>
            <a:effectLst/>
            <a:latin typeface="+mn-lt"/>
            <a:ea typeface="+mn-ea"/>
            <a:cs typeface="+mn-cs"/>
          </a:endParaRPr>
        </a:p>
        <a:p>
          <a:r>
            <a:rPr lang="en-US">
              <a:effectLst/>
            </a:rPr>
            <a:t>Applicants proposing intergenerational dwelling units will be evaluated separately from applicants not proposing intergenerational dwelling units, competing only against other intergenerational proposals. HUD will award up to $15 million on qualified applications with an intergenerational component and that meet the minimum score. Applications will be reviewed for threshold eligibility and ranked based on overall score, and those with the highest scores proposing the greater of five units or 20% of PRAC units as intergenerational units will have the Capital Advance for their intergenerational units funded from the available $15 million. The PRAC and the Capital Advance for eligible non-intergenerational units will be awarded from funding available under this NOFO other than the $15 million intergenerational set-aside. HUD reserves to right to award less than $15 million if there are insufficient qualified applications that meet the minimum score requirements. Any funds not awarded to intergenerational units will be used for other eligible non-intergenerational projects that apply under this NOFO. Once all intergenerational funds are exhausted, any remaining intergenerational applicants in the intergenerational funding pool will not be awarded any funds under this NOFO. Applicants may not submit two NOFO applications for the same project, i.e., one design with intergenerational units and one without, for the purpose of competing against both the other intergenerational proposals and non-intergenerational proposals.</a:t>
          </a: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more information on the scoring of intergenerational units under this NOFO, see Section III.F (Eligibility) . </a:t>
          </a:r>
          <a:endParaRPr lang="en-US">
            <a:effectLst/>
          </a:endParaRPr>
        </a:p>
        <a:p>
          <a:endParaRPr lang="en-US" sz="1100" b="0" baseline="0"/>
        </a:p>
      </xdr:txBody>
    </xdr:sp>
    <xdr:clientData/>
  </xdr:twoCellAnchor>
  <xdr:twoCellAnchor>
    <xdr:from>
      <xdr:col>2</xdr:col>
      <xdr:colOff>19049</xdr:colOff>
      <xdr:row>37</xdr:row>
      <xdr:rowOff>47626</xdr:rowOff>
    </xdr:from>
    <xdr:to>
      <xdr:col>9</xdr:col>
      <xdr:colOff>0</xdr:colOff>
      <xdr:row>49</xdr:row>
      <xdr:rowOff>66676</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238124" y="9658351"/>
          <a:ext cx="10239376" cy="24193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a:t>
          </a:r>
          <a:r>
            <a:rPr lang="en-US" sz="1100">
              <a:solidFill>
                <a:schemeClr val="dk1"/>
              </a:solidFill>
              <a:effectLst/>
              <a:latin typeface="+mn-lt"/>
              <a:ea typeface="+mn-ea"/>
              <a:cs typeface="+mn-cs"/>
            </a:rPr>
            <a:t> 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5</xdr:col>
      <xdr:colOff>534894</xdr:colOff>
      <xdr:row>14</xdr:row>
      <xdr:rowOff>93382</xdr:rowOff>
    </xdr:from>
    <xdr:to>
      <xdr:col>7</xdr:col>
      <xdr:colOff>407894</xdr:colOff>
      <xdr:row>15</xdr:row>
      <xdr:rowOff>42582</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4935444" y="2341282"/>
          <a:ext cx="2387600"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76199</xdr:colOff>
      <xdr:row>136</xdr:row>
      <xdr:rowOff>76200</xdr:rowOff>
    </xdr:from>
    <xdr:to>
      <xdr:col>5</xdr:col>
      <xdr:colOff>19050</xdr:colOff>
      <xdr:row>153</xdr:row>
      <xdr:rowOff>47625</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52399" y="26685240"/>
          <a:ext cx="12241531" cy="310324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endParaRPr lang="en-US" sz="1100"/>
        </a:p>
      </xdr:txBody>
    </xdr:sp>
    <xdr:clientData fLocksWithSheet="0"/>
  </xdr:twoCellAnchor>
  <xdr:twoCellAnchor>
    <xdr:from>
      <xdr:col>1</xdr:col>
      <xdr:colOff>132453</xdr:colOff>
      <xdr:row>7</xdr:row>
      <xdr:rowOff>123985</xdr:rowOff>
    </xdr:from>
    <xdr:to>
      <xdr:col>4</xdr:col>
      <xdr:colOff>4055745</xdr:colOff>
      <xdr:row>22</xdr:row>
      <xdr:rowOff>51222</xdr:rowOff>
    </xdr:to>
    <xdr:sp macro="" textlink="">
      <xdr:nvSpPr>
        <xdr:cNvPr id="4" name="TextBox 3">
          <a:extLst>
            <a:ext uri="{FF2B5EF4-FFF2-40B4-BE49-F238E27FC236}">
              <a16:creationId xmlns:a16="http://schemas.microsoft.com/office/drawing/2014/main" id="{00000000-0008-0000-0C00-000004000000}"/>
            </a:ext>
            <a:ext uri="{147F2762-F138-4A5C-976F-8EAC2B608ADB}">
              <a16:predDERef xmlns:a16="http://schemas.microsoft.com/office/drawing/2014/main" pred="{00000000-0008-0000-0F00-000003000000}"/>
            </a:ext>
          </a:extLst>
        </xdr:cNvPr>
        <xdr:cNvSpPr txBox="1"/>
      </xdr:nvSpPr>
      <xdr:spPr bwMode="auto">
        <a:xfrm>
          <a:off x="203891" y="1576548"/>
          <a:ext cx="12067167" cy="201083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mn-lt"/>
              <a:ea typeface="+mn-ea"/>
              <a:cs typeface="+mn-cs"/>
            </a:rPr>
            <a:t>INSTRUCTIONS</a:t>
          </a:r>
        </a:p>
        <a:p>
          <a:r>
            <a:rPr lang="en-US" sz="1200" b="0">
              <a:solidFill>
                <a:sysClr val="windowText" lastClr="000000"/>
              </a:solidFill>
              <a:latin typeface="+mn-lt"/>
              <a:ea typeface="+mn-ea"/>
              <a:cs typeface="+mn-cs"/>
            </a:rPr>
            <a:t>This tab lists</a:t>
          </a:r>
          <a:r>
            <a:rPr lang="en-US" sz="1200" b="0" baseline="0">
              <a:solidFill>
                <a:sysClr val="windowText" lastClr="000000"/>
              </a:solidFill>
              <a:latin typeface="+mn-lt"/>
              <a:ea typeface="+mn-ea"/>
              <a:cs typeface="+mn-cs"/>
            </a:rPr>
            <a:t> required documentation for your 202 NOFO application. Please review carefully and ensure all items are uploaded into Grants.gov.</a:t>
          </a:r>
        </a:p>
        <a:p>
          <a:endParaRPr lang="en-US" sz="1200" b="0" baseline="0">
            <a:solidFill>
              <a:sysClr val="windowText" lastClr="000000"/>
            </a:solidFill>
            <a:latin typeface="+mn-lt"/>
            <a:ea typeface="+mn-ea"/>
            <a:cs typeface="+mn-cs"/>
          </a:endParaRPr>
        </a:p>
        <a:p>
          <a:r>
            <a:rPr lang="en-US" sz="1200" b="0" baseline="0">
              <a:solidFill>
                <a:sysClr val="windowText" lastClr="000000"/>
              </a:solidFill>
              <a:latin typeface="+mn-lt"/>
              <a:ea typeface="+mn-ea"/>
              <a:cs typeface="+mn-cs"/>
            </a:rPr>
            <a:t>When working through the NOFO, please save each Tab as a separate PDF and upload separately. Do not merge all files into one PDF.</a:t>
          </a:r>
          <a:endParaRPr lang="en-US" sz="1200" b="0">
            <a:solidFill>
              <a:schemeClr val="accent6"/>
            </a:solidFill>
            <a:latin typeface="+mn-lt"/>
            <a:ea typeface="+mn-ea"/>
            <a:cs typeface="+mn-cs"/>
          </a:endParaRPr>
        </a:p>
      </xdr:txBody>
    </xdr:sp>
    <xdr:clientData/>
  </xdr:twoCellAnchor>
  <xdr:twoCellAnchor>
    <xdr:from>
      <xdr:col>1</xdr:col>
      <xdr:colOff>76199</xdr:colOff>
      <xdr:row>136</xdr:row>
      <xdr:rowOff>76200</xdr:rowOff>
    </xdr:from>
    <xdr:to>
      <xdr:col>5</xdr:col>
      <xdr:colOff>19050</xdr:colOff>
      <xdr:row>153</xdr:row>
      <xdr:rowOff>47625</xdr:rowOff>
    </xdr:to>
    <xdr:sp macro="" textlink="" fLocksText="0">
      <xdr:nvSpPr>
        <xdr:cNvPr id="5" name="TextBox 4">
          <a:extLst>
            <a:ext uri="{FF2B5EF4-FFF2-40B4-BE49-F238E27FC236}">
              <a16:creationId xmlns:a16="http://schemas.microsoft.com/office/drawing/2014/main" id="{00000000-0008-0000-0C00-000005000000}"/>
            </a:ext>
          </a:extLst>
        </xdr:cNvPr>
        <xdr:cNvSpPr txBox="1"/>
      </xdr:nvSpPr>
      <xdr:spPr>
        <a:xfrm>
          <a:off x="152399" y="26685240"/>
          <a:ext cx="12241531" cy="310324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endParaRPr lang="en-US" sz="1100"/>
        </a:p>
      </xdr:txBody>
    </xdr:sp>
    <xdr:clientData fLocksWithSheet="0"/>
  </xdr:twoCellAnchor>
  <xdr:twoCellAnchor>
    <xdr:from>
      <xdr:col>3</xdr:col>
      <xdr:colOff>0</xdr:colOff>
      <xdr:row>24</xdr:row>
      <xdr:rowOff>246380</xdr:rowOff>
    </xdr:from>
    <xdr:to>
      <xdr:col>3</xdr:col>
      <xdr:colOff>0</xdr:colOff>
      <xdr:row>24</xdr:row>
      <xdr:rowOff>398780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C00-000006000000}"/>
            </a:ext>
          </a:extLst>
        </xdr:cNvPr>
        <xdr:cNvSpPr txBox="1"/>
      </xdr:nvSpPr>
      <xdr:spPr>
        <a:xfrm>
          <a:off x="4000500" y="4658360"/>
          <a:ext cx="10566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35</xdr:row>
      <xdr:rowOff>246380</xdr:rowOff>
    </xdr:from>
    <xdr:to>
      <xdr:col>3</xdr:col>
      <xdr:colOff>0</xdr:colOff>
      <xdr:row>35</xdr:row>
      <xdr:rowOff>398780</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C00-000014000000}"/>
            </a:ext>
          </a:extLst>
        </xdr:cNvPr>
        <xdr:cNvSpPr txBox="1"/>
      </xdr:nvSpPr>
      <xdr:spPr>
        <a:xfrm>
          <a:off x="7093527" y="4204624"/>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42</xdr:row>
      <xdr:rowOff>246380</xdr:rowOff>
    </xdr:from>
    <xdr:to>
      <xdr:col>3</xdr:col>
      <xdr:colOff>0</xdr:colOff>
      <xdr:row>42</xdr:row>
      <xdr:rowOff>398780</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00000000-0008-0000-0C00-000015000000}"/>
            </a:ext>
          </a:extLst>
        </xdr:cNvPr>
        <xdr:cNvSpPr txBox="1"/>
      </xdr:nvSpPr>
      <xdr:spPr>
        <a:xfrm>
          <a:off x="7093527" y="6352078"/>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47</xdr:row>
      <xdr:rowOff>246380</xdr:rowOff>
    </xdr:from>
    <xdr:to>
      <xdr:col>3</xdr:col>
      <xdr:colOff>0</xdr:colOff>
      <xdr:row>47</xdr:row>
      <xdr:rowOff>398780</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00000000-0008-0000-0C00-000016000000}"/>
            </a:ext>
          </a:extLst>
        </xdr:cNvPr>
        <xdr:cNvSpPr txBox="1"/>
      </xdr:nvSpPr>
      <xdr:spPr>
        <a:xfrm>
          <a:off x="7093527" y="7963362"/>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53</xdr:row>
      <xdr:rowOff>246380</xdr:rowOff>
    </xdr:from>
    <xdr:to>
      <xdr:col>3</xdr:col>
      <xdr:colOff>0</xdr:colOff>
      <xdr:row>53</xdr:row>
      <xdr:rowOff>398780</xdr:rowOff>
    </xdr:to>
    <xdr:sp macro="" textlink="">
      <xdr:nvSpPr>
        <xdr:cNvPr id="23" name="TextBox 22">
          <a:hlinkClick xmlns:r="http://schemas.openxmlformats.org/officeDocument/2006/relationships" r:id="rId1"/>
          <a:extLst>
            <a:ext uri="{FF2B5EF4-FFF2-40B4-BE49-F238E27FC236}">
              <a16:creationId xmlns:a16="http://schemas.microsoft.com/office/drawing/2014/main" id="{00000000-0008-0000-0C00-000017000000}"/>
            </a:ext>
          </a:extLst>
        </xdr:cNvPr>
        <xdr:cNvSpPr txBox="1"/>
      </xdr:nvSpPr>
      <xdr:spPr>
        <a:xfrm>
          <a:off x="7093527" y="9140998"/>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61</xdr:row>
      <xdr:rowOff>246380</xdr:rowOff>
    </xdr:from>
    <xdr:to>
      <xdr:col>3</xdr:col>
      <xdr:colOff>0</xdr:colOff>
      <xdr:row>61</xdr:row>
      <xdr:rowOff>398780</xdr:rowOff>
    </xdr:to>
    <xdr:sp macro="" textlink="">
      <xdr:nvSpPr>
        <xdr:cNvPr id="24" name="TextBox 23">
          <a:hlinkClick xmlns:r="http://schemas.openxmlformats.org/officeDocument/2006/relationships" r:id="rId1"/>
          <a:extLst>
            <a:ext uri="{FF2B5EF4-FFF2-40B4-BE49-F238E27FC236}">
              <a16:creationId xmlns:a16="http://schemas.microsoft.com/office/drawing/2014/main" id="{00000000-0008-0000-0C00-000018000000}"/>
            </a:ext>
          </a:extLst>
        </xdr:cNvPr>
        <xdr:cNvSpPr txBox="1"/>
      </xdr:nvSpPr>
      <xdr:spPr>
        <a:xfrm>
          <a:off x="7093527" y="10480733"/>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65</xdr:row>
      <xdr:rowOff>246380</xdr:rowOff>
    </xdr:from>
    <xdr:to>
      <xdr:col>3</xdr:col>
      <xdr:colOff>0</xdr:colOff>
      <xdr:row>65</xdr:row>
      <xdr:rowOff>398780</xdr:rowOff>
    </xdr:to>
    <xdr:sp macro="" textlink="">
      <xdr:nvSpPr>
        <xdr:cNvPr id="25" name="TextBox 24">
          <a:hlinkClick xmlns:r="http://schemas.openxmlformats.org/officeDocument/2006/relationships" r:id="rId1"/>
          <a:extLst>
            <a:ext uri="{FF2B5EF4-FFF2-40B4-BE49-F238E27FC236}">
              <a16:creationId xmlns:a16="http://schemas.microsoft.com/office/drawing/2014/main" id="{00000000-0008-0000-0C00-000019000000}"/>
            </a:ext>
          </a:extLst>
        </xdr:cNvPr>
        <xdr:cNvSpPr txBox="1"/>
      </xdr:nvSpPr>
      <xdr:spPr>
        <a:xfrm>
          <a:off x="7093527" y="11450551"/>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70</xdr:row>
      <xdr:rowOff>246380</xdr:rowOff>
    </xdr:from>
    <xdr:to>
      <xdr:col>3</xdr:col>
      <xdr:colOff>0</xdr:colOff>
      <xdr:row>70</xdr:row>
      <xdr:rowOff>398780</xdr:rowOff>
    </xdr:to>
    <xdr:sp macro="" textlink="">
      <xdr:nvSpPr>
        <xdr:cNvPr id="26" name="TextBox 25">
          <a:hlinkClick xmlns:r="http://schemas.openxmlformats.org/officeDocument/2006/relationships" r:id="rId1"/>
          <a:extLst>
            <a:ext uri="{FF2B5EF4-FFF2-40B4-BE49-F238E27FC236}">
              <a16:creationId xmlns:a16="http://schemas.microsoft.com/office/drawing/2014/main" id="{00000000-0008-0000-0C00-00001A000000}"/>
            </a:ext>
          </a:extLst>
        </xdr:cNvPr>
        <xdr:cNvSpPr txBox="1"/>
      </xdr:nvSpPr>
      <xdr:spPr>
        <a:xfrm>
          <a:off x="7093527" y="10480733"/>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75</xdr:row>
      <xdr:rowOff>246380</xdr:rowOff>
    </xdr:from>
    <xdr:to>
      <xdr:col>3</xdr:col>
      <xdr:colOff>0</xdr:colOff>
      <xdr:row>75</xdr:row>
      <xdr:rowOff>398780</xdr:rowOff>
    </xdr:to>
    <xdr:sp macro="" textlink="">
      <xdr:nvSpPr>
        <xdr:cNvPr id="28" name="TextBox 27">
          <a:hlinkClick xmlns:r="http://schemas.openxmlformats.org/officeDocument/2006/relationships" r:id="rId1"/>
          <a:extLst>
            <a:ext uri="{FF2B5EF4-FFF2-40B4-BE49-F238E27FC236}">
              <a16:creationId xmlns:a16="http://schemas.microsoft.com/office/drawing/2014/main" id="{00000000-0008-0000-0C00-00001C000000}"/>
            </a:ext>
          </a:extLst>
        </xdr:cNvPr>
        <xdr:cNvSpPr txBox="1"/>
      </xdr:nvSpPr>
      <xdr:spPr>
        <a:xfrm>
          <a:off x="7093527" y="12420369"/>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80</xdr:row>
      <xdr:rowOff>246380</xdr:rowOff>
    </xdr:from>
    <xdr:to>
      <xdr:col>3</xdr:col>
      <xdr:colOff>0</xdr:colOff>
      <xdr:row>80</xdr:row>
      <xdr:rowOff>398780</xdr:rowOff>
    </xdr:to>
    <xdr:sp macro="" textlink="">
      <xdr:nvSpPr>
        <xdr:cNvPr id="29" name="TextBox 28">
          <a:hlinkClick xmlns:r="http://schemas.openxmlformats.org/officeDocument/2006/relationships" r:id="rId1"/>
          <a:extLst>
            <a:ext uri="{FF2B5EF4-FFF2-40B4-BE49-F238E27FC236}">
              <a16:creationId xmlns:a16="http://schemas.microsoft.com/office/drawing/2014/main" id="{00000000-0008-0000-0C00-00001D000000}"/>
            </a:ext>
          </a:extLst>
        </xdr:cNvPr>
        <xdr:cNvSpPr txBox="1"/>
      </xdr:nvSpPr>
      <xdr:spPr>
        <a:xfrm>
          <a:off x="7093527" y="10480733"/>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94</xdr:row>
      <xdr:rowOff>246380</xdr:rowOff>
    </xdr:from>
    <xdr:to>
      <xdr:col>3</xdr:col>
      <xdr:colOff>0</xdr:colOff>
      <xdr:row>94</xdr:row>
      <xdr:rowOff>398780</xdr:rowOff>
    </xdr:to>
    <xdr:sp macro="" textlink="">
      <xdr:nvSpPr>
        <xdr:cNvPr id="31" name="TextBox 30">
          <a:hlinkClick xmlns:r="http://schemas.openxmlformats.org/officeDocument/2006/relationships" r:id="rId1"/>
          <a:extLst>
            <a:ext uri="{FF2B5EF4-FFF2-40B4-BE49-F238E27FC236}">
              <a16:creationId xmlns:a16="http://schemas.microsoft.com/office/drawing/2014/main" id="{00000000-0008-0000-0C00-00001F000000}"/>
            </a:ext>
          </a:extLst>
        </xdr:cNvPr>
        <xdr:cNvSpPr txBox="1"/>
      </xdr:nvSpPr>
      <xdr:spPr>
        <a:xfrm>
          <a:off x="7093527" y="12420369"/>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103</xdr:row>
      <xdr:rowOff>246380</xdr:rowOff>
    </xdr:from>
    <xdr:to>
      <xdr:col>3</xdr:col>
      <xdr:colOff>0</xdr:colOff>
      <xdr:row>103</xdr:row>
      <xdr:rowOff>398780</xdr:rowOff>
    </xdr:to>
    <xdr:sp macro="" textlink="">
      <xdr:nvSpPr>
        <xdr:cNvPr id="32" name="TextBox 31">
          <a:hlinkClick xmlns:r="http://schemas.openxmlformats.org/officeDocument/2006/relationships" r:id="rId1"/>
          <a:extLst>
            <a:ext uri="{FF2B5EF4-FFF2-40B4-BE49-F238E27FC236}">
              <a16:creationId xmlns:a16="http://schemas.microsoft.com/office/drawing/2014/main" id="{00000000-0008-0000-0C00-000020000000}"/>
            </a:ext>
          </a:extLst>
        </xdr:cNvPr>
        <xdr:cNvSpPr txBox="1"/>
      </xdr:nvSpPr>
      <xdr:spPr>
        <a:xfrm>
          <a:off x="7093527" y="13390187"/>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110</xdr:row>
      <xdr:rowOff>246380</xdr:rowOff>
    </xdr:from>
    <xdr:to>
      <xdr:col>3</xdr:col>
      <xdr:colOff>0</xdr:colOff>
      <xdr:row>110</xdr:row>
      <xdr:rowOff>398780</xdr:rowOff>
    </xdr:to>
    <xdr:sp macro="" textlink="">
      <xdr:nvSpPr>
        <xdr:cNvPr id="33" name="TextBox 32">
          <a:hlinkClick xmlns:r="http://schemas.openxmlformats.org/officeDocument/2006/relationships" r:id="rId1"/>
          <a:extLst>
            <a:ext uri="{FF2B5EF4-FFF2-40B4-BE49-F238E27FC236}">
              <a16:creationId xmlns:a16="http://schemas.microsoft.com/office/drawing/2014/main" id="{00000000-0008-0000-0C00-000021000000}"/>
            </a:ext>
          </a:extLst>
        </xdr:cNvPr>
        <xdr:cNvSpPr txBox="1"/>
      </xdr:nvSpPr>
      <xdr:spPr>
        <a:xfrm>
          <a:off x="7093527" y="1436000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57</xdr:row>
      <xdr:rowOff>246380</xdr:rowOff>
    </xdr:from>
    <xdr:to>
      <xdr:col>3</xdr:col>
      <xdr:colOff>0</xdr:colOff>
      <xdr:row>57</xdr:row>
      <xdr:rowOff>398780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00000000-0008-0000-0C00-000013000000}"/>
            </a:ext>
          </a:extLst>
        </xdr:cNvPr>
        <xdr:cNvSpPr txBox="1"/>
      </xdr:nvSpPr>
      <xdr:spPr>
        <a:xfrm>
          <a:off x="7086600" y="111988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84</xdr:row>
      <xdr:rowOff>246380</xdr:rowOff>
    </xdr:from>
    <xdr:to>
      <xdr:col>3</xdr:col>
      <xdr:colOff>0</xdr:colOff>
      <xdr:row>84</xdr:row>
      <xdr:rowOff>398780</xdr:rowOff>
    </xdr:to>
    <xdr:sp macro="" textlink="">
      <xdr:nvSpPr>
        <xdr:cNvPr id="34" name="TextBox 33">
          <a:hlinkClick xmlns:r="http://schemas.openxmlformats.org/officeDocument/2006/relationships" r:id="rId1"/>
          <a:extLst>
            <a:ext uri="{FF2B5EF4-FFF2-40B4-BE49-F238E27FC236}">
              <a16:creationId xmlns:a16="http://schemas.microsoft.com/office/drawing/2014/main" id="{00000000-0008-0000-0C00-000022000000}"/>
            </a:ext>
          </a:extLst>
        </xdr:cNvPr>
        <xdr:cNvSpPr txBox="1"/>
      </xdr:nvSpPr>
      <xdr:spPr>
        <a:xfrm>
          <a:off x="7086600" y="18547080"/>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90</xdr:row>
      <xdr:rowOff>246380</xdr:rowOff>
    </xdr:from>
    <xdr:to>
      <xdr:col>3</xdr:col>
      <xdr:colOff>0</xdr:colOff>
      <xdr:row>90</xdr:row>
      <xdr:rowOff>398780</xdr:rowOff>
    </xdr:to>
    <xdr:sp macro="" textlink="">
      <xdr:nvSpPr>
        <xdr:cNvPr id="35" name="TextBox 34">
          <a:hlinkClick xmlns:r="http://schemas.openxmlformats.org/officeDocument/2006/relationships" r:id="rId1"/>
          <a:extLst>
            <a:ext uri="{FF2B5EF4-FFF2-40B4-BE49-F238E27FC236}">
              <a16:creationId xmlns:a16="http://schemas.microsoft.com/office/drawing/2014/main" id="{00000000-0008-0000-0C00-000023000000}"/>
            </a:ext>
          </a:extLst>
        </xdr:cNvPr>
        <xdr:cNvSpPr txBox="1"/>
      </xdr:nvSpPr>
      <xdr:spPr>
        <a:xfrm>
          <a:off x="7086600" y="20833080"/>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99</xdr:row>
      <xdr:rowOff>246380</xdr:rowOff>
    </xdr:from>
    <xdr:to>
      <xdr:col>3</xdr:col>
      <xdr:colOff>0</xdr:colOff>
      <xdr:row>99</xdr:row>
      <xdr:rowOff>398780</xdr:rowOff>
    </xdr:to>
    <xdr:sp macro="" textlink="">
      <xdr:nvSpPr>
        <xdr:cNvPr id="36" name="TextBox 35">
          <a:hlinkClick xmlns:r="http://schemas.openxmlformats.org/officeDocument/2006/relationships" r:id="rId1"/>
          <a:extLst>
            <a:ext uri="{FF2B5EF4-FFF2-40B4-BE49-F238E27FC236}">
              <a16:creationId xmlns:a16="http://schemas.microsoft.com/office/drawing/2014/main" id="{00000000-0008-0000-0C00-000024000000}"/>
            </a:ext>
          </a:extLst>
        </xdr:cNvPr>
        <xdr:cNvSpPr txBox="1"/>
      </xdr:nvSpPr>
      <xdr:spPr>
        <a:xfrm>
          <a:off x="7086600" y="230098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76199</xdr:colOff>
      <xdr:row>146</xdr:row>
      <xdr:rowOff>3810</xdr:rowOff>
    </xdr:from>
    <xdr:to>
      <xdr:col>5</xdr:col>
      <xdr:colOff>19050</xdr:colOff>
      <xdr:row>162</xdr:row>
      <xdr:rowOff>47625</xdr:rowOff>
    </xdr:to>
    <xdr:sp macro="" textlink="" fLocksText="0">
      <xdr:nvSpPr>
        <xdr:cNvPr id="3" name="TextBox 2">
          <a:extLst>
            <a:ext uri="{FF2B5EF4-FFF2-40B4-BE49-F238E27FC236}">
              <a16:creationId xmlns:a16="http://schemas.microsoft.com/office/drawing/2014/main" id="{00000000-0008-0000-0D00-000003000000}"/>
            </a:ext>
          </a:extLst>
        </xdr:cNvPr>
        <xdr:cNvSpPr txBox="1"/>
      </xdr:nvSpPr>
      <xdr:spPr>
        <a:xfrm>
          <a:off x="152399" y="35970210"/>
          <a:ext cx="12163426" cy="299656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endParaRPr lang="en-US" sz="1100"/>
        </a:p>
      </xdr:txBody>
    </xdr:sp>
    <xdr:clientData fLocksWithSheet="0"/>
  </xdr:twoCellAnchor>
  <xdr:twoCellAnchor>
    <xdr:from>
      <xdr:col>1</xdr:col>
      <xdr:colOff>76199</xdr:colOff>
      <xdr:row>146</xdr:row>
      <xdr:rowOff>3810</xdr:rowOff>
    </xdr:from>
    <xdr:to>
      <xdr:col>5</xdr:col>
      <xdr:colOff>19050</xdr:colOff>
      <xdr:row>162</xdr:row>
      <xdr:rowOff>47625</xdr:rowOff>
    </xdr:to>
    <xdr:sp macro="" textlink="" fLocksText="0">
      <xdr:nvSpPr>
        <xdr:cNvPr id="5" name="TextBox 4">
          <a:extLst>
            <a:ext uri="{FF2B5EF4-FFF2-40B4-BE49-F238E27FC236}">
              <a16:creationId xmlns:a16="http://schemas.microsoft.com/office/drawing/2014/main" id="{00000000-0008-0000-0D00-000005000000}"/>
            </a:ext>
          </a:extLst>
        </xdr:cNvPr>
        <xdr:cNvSpPr txBox="1"/>
      </xdr:nvSpPr>
      <xdr:spPr>
        <a:xfrm>
          <a:off x="152399" y="35970210"/>
          <a:ext cx="12163426" cy="299656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a:t>
          </a:r>
          <a:r>
            <a:rPr lang="en-US" sz="1100" baseline="0"/>
            <a:t>here.)</a:t>
          </a:r>
          <a:endParaRPr lang="en-US" sz="1100"/>
        </a:p>
      </xdr:txBody>
    </xdr:sp>
    <xdr:clientData fLocksWithSheet="0"/>
  </xdr:twoCellAnchor>
  <xdr:twoCellAnchor>
    <xdr:from>
      <xdr:col>3</xdr:col>
      <xdr:colOff>0</xdr:colOff>
      <xdr:row>23</xdr:row>
      <xdr:rowOff>246380</xdr:rowOff>
    </xdr:from>
    <xdr:to>
      <xdr:col>3</xdr:col>
      <xdr:colOff>0</xdr:colOff>
      <xdr:row>23</xdr:row>
      <xdr:rowOff>398780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D00-000006000000}"/>
            </a:ext>
          </a:extLst>
        </xdr:cNvPr>
        <xdr:cNvSpPr txBox="1"/>
      </xdr:nvSpPr>
      <xdr:spPr>
        <a:xfrm>
          <a:off x="7086600" y="410781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34</xdr:row>
      <xdr:rowOff>246380</xdr:rowOff>
    </xdr:from>
    <xdr:to>
      <xdr:col>3</xdr:col>
      <xdr:colOff>0</xdr:colOff>
      <xdr:row>34</xdr:row>
      <xdr:rowOff>398780</xdr:rowOff>
    </xdr:to>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D00-000007000000}"/>
            </a:ext>
          </a:extLst>
        </xdr:cNvPr>
        <xdr:cNvSpPr txBox="1"/>
      </xdr:nvSpPr>
      <xdr:spPr>
        <a:xfrm>
          <a:off x="7086600" y="670814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69</xdr:row>
      <xdr:rowOff>246380</xdr:rowOff>
    </xdr:from>
    <xdr:to>
      <xdr:col>3</xdr:col>
      <xdr:colOff>0</xdr:colOff>
      <xdr:row>69</xdr:row>
      <xdr:rowOff>398780</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D00-00000B000000}"/>
            </a:ext>
          </a:extLst>
        </xdr:cNvPr>
        <xdr:cNvSpPr txBox="1"/>
      </xdr:nvSpPr>
      <xdr:spPr>
        <a:xfrm>
          <a:off x="7086600" y="16457930"/>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74</xdr:row>
      <xdr:rowOff>635</xdr:rowOff>
    </xdr:from>
    <xdr:to>
      <xdr:col>3</xdr:col>
      <xdr:colOff>0</xdr:colOff>
      <xdr:row>74</xdr:row>
      <xdr:rowOff>635</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D00-00000C000000}"/>
            </a:ext>
          </a:extLst>
        </xdr:cNvPr>
        <xdr:cNvSpPr txBox="1"/>
      </xdr:nvSpPr>
      <xdr:spPr>
        <a:xfrm>
          <a:off x="7086600" y="176123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86</xdr:row>
      <xdr:rowOff>635</xdr:rowOff>
    </xdr:from>
    <xdr:to>
      <xdr:col>3</xdr:col>
      <xdr:colOff>0</xdr:colOff>
      <xdr:row>86</xdr:row>
      <xdr:rowOff>635</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D00-00000E000000}"/>
            </a:ext>
          </a:extLst>
        </xdr:cNvPr>
        <xdr:cNvSpPr txBox="1"/>
      </xdr:nvSpPr>
      <xdr:spPr>
        <a:xfrm>
          <a:off x="7086600" y="217271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91</xdr:row>
      <xdr:rowOff>635</xdr:rowOff>
    </xdr:from>
    <xdr:to>
      <xdr:col>3</xdr:col>
      <xdr:colOff>0</xdr:colOff>
      <xdr:row>91</xdr:row>
      <xdr:rowOff>635</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D00-00000F000000}"/>
            </a:ext>
          </a:extLst>
        </xdr:cNvPr>
        <xdr:cNvSpPr txBox="1"/>
      </xdr:nvSpPr>
      <xdr:spPr>
        <a:xfrm>
          <a:off x="7086600" y="2379408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105</xdr:row>
      <xdr:rowOff>635</xdr:rowOff>
    </xdr:from>
    <xdr:to>
      <xdr:col>3</xdr:col>
      <xdr:colOff>0</xdr:colOff>
      <xdr:row>105</xdr:row>
      <xdr:rowOff>635</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0D00-000010000000}"/>
            </a:ext>
          </a:extLst>
        </xdr:cNvPr>
        <xdr:cNvSpPr txBox="1"/>
      </xdr:nvSpPr>
      <xdr:spPr>
        <a:xfrm>
          <a:off x="7086600" y="2827083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114</xdr:row>
      <xdr:rowOff>635</xdr:rowOff>
    </xdr:from>
    <xdr:to>
      <xdr:col>3</xdr:col>
      <xdr:colOff>0</xdr:colOff>
      <xdr:row>114</xdr:row>
      <xdr:rowOff>635</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00000000-0008-0000-0D00-000011000000}"/>
            </a:ext>
          </a:extLst>
        </xdr:cNvPr>
        <xdr:cNvSpPr txBox="1"/>
      </xdr:nvSpPr>
      <xdr:spPr>
        <a:xfrm>
          <a:off x="7086600" y="300710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121</xdr:row>
      <xdr:rowOff>635</xdr:rowOff>
    </xdr:from>
    <xdr:to>
      <xdr:col>3</xdr:col>
      <xdr:colOff>0</xdr:colOff>
      <xdr:row>121</xdr:row>
      <xdr:rowOff>635</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D00-000012000000}"/>
            </a:ext>
          </a:extLst>
        </xdr:cNvPr>
        <xdr:cNvSpPr txBox="1"/>
      </xdr:nvSpPr>
      <xdr:spPr>
        <a:xfrm>
          <a:off x="7086600" y="326618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95</xdr:row>
      <xdr:rowOff>635</xdr:rowOff>
    </xdr:from>
    <xdr:to>
      <xdr:col>3</xdr:col>
      <xdr:colOff>0</xdr:colOff>
      <xdr:row>95</xdr:row>
      <xdr:rowOff>635</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D00-000014000000}"/>
            </a:ext>
          </a:extLst>
        </xdr:cNvPr>
        <xdr:cNvSpPr txBox="1"/>
      </xdr:nvSpPr>
      <xdr:spPr>
        <a:xfrm>
          <a:off x="7086600" y="260705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101</xdr:row>
      <xdr:rowOff>635</xdr:rowOff>
    </xdr:from>
    <xdr:to>
      <xdr:col>3</xdr:col>
      <xdr:colOff>0</xdr:colOff>
      <xdr:row>101</xdr:row>
      <xdr:rowOff>635</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00000000-0008-0000-0D00-000015000000}"/>
            </a:ext>
          </a:extLst>
        </xdr:cNvPr>
        <xdr:cNvSpPr txBox="1"/>
      </xdr:nvSpPr>
      <xdr:spPr>
        <a:xfrm>
          <a:off x="7086600" y="2747073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110</xdr:row>
      <xdr:rowOff>635</xdr:rowOff>
    </xdr:from>
    <xdr:to>
      <xdr:col>3</xdr:col>
      <xdr:colOff>0</xdr:colOff>
      <xdr:row>110</xdr:row>
      <xdr:rowOff>635</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00000000-0008-0000-0D00-000016000000}"/>
            </a:ext>
          </a:extLst>
        </xdr:cNvPr>
        <xdr:cNvSpPr txBox="1"/>
      </xdr:nvSpPr>
      <xdr:spPr>
        <a:xfrm>
          <a:off x="7086600" y="2927096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0</xdr:colOff>
      <xdr:row>11</xdr:row>
      <xdr:rowOff>140970</xdr:rowOff>
    </xdr:from>
    <xdr:to>
      <xdr:col>4</xdr:col>
      <xdr:colOff>1492091</xdr:colOff>
      <xdr:row>20</xdr:row>
      <xdr:rowOff>130968</xdr:rowOff>
    </xdr:to>
    <xdr:sp macro="" textlink="">
      <xdr:nvSpPr>
        <xdr:cNvPr id="23" name="TextBox 22">
          <a:extLst>
            <a:ext uri="{FF2B5EF4-FFF2-40B4-BE49-F238E27FC236}">
              <a16:creationId xmlns:a16="http://schemas.microsoft.com/office/drawing/2014/main" id="{00000000-0008-0000-0D00-000017000000}"/>
            </a:ext>
            <a:ext uri="{147F2762-F138-4A5C-976F-8EAC2B608ADB}">
              <a16:predDERef xmlns:a16="http://schemas.microsoft.com/office/drawing/2014/main" pred="{00000000-0008-0000-0F00-000003000000}"/>
            </a:ext>
          </a:extLst>
        </xdr:cNvPr>
        <xdr:cNvSpPr txBox="1"/>
      </xdr:nvSpPr>
      <xdr:spPr bwMode="auto">
        <a:xfrm>
          <a:off x="214313" y="2403158"/>
          <a:ext cx="9493091" cy="181165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mn-lt"/>
              <a:ea typeface="+mn-ea"/>
              <a:cs typeface="+mn-cs"/>
            </a:rPr>
            <a:t>INSTRUCTIONS</a:t>
          </a:r>
        </a:p>
        <a:p>
          <a:r>
            <a:rPr lang="en-US" sz="1200" b="0">
              <a:solidFill>
                <a:sysClr val="windowText" lastClr="000000"/>
              </a:solidFill>
              <a:latin typeface="+mn-lt"/>
              <a:ea typeface="+mn-ea"/>
              <a:cs typeface="+mn-cs"/>
            </a:rPr>
            <a:t>Confirm all required intake items.</a:t>
          </a:r>
          <a:r>
            <a:rPr lang="en-US" sz="1200" b="0" baseline="0">
              <a:solidFill>
                <a:sysClr val="windowText" lastClr="000000"/>
              </a:solidFill>
              <a:latin typeface="+mn-lt"/>
              <a:ea typeface="+mn-ea"/>
              <a:cs typeface="+mn-cs"/>
            </a:rPr>
            <a:t> Make notes as needed and create a list of curable deficiencies. Curable items are highlighted in orange in the "Submitted?" column. </a:t>
          </a:r>
          <a:endParaRPr lang="en-US" sz="1200" b="0">
            <a:solidFill>
              <a:schemeClr val="accent6"/>
            </a:solidFill>
            <a:latin typeface="+mn-lt"/>
            <a:ea typeface="+mn-ea"/>
            <a:cs typeface="+mn-cs"/>
          </a:endParaRPr>
        </a:p>
      </xdr:txBody>
    </xdr:sp>
    <xdr:clientData/>
  </xdr:twoCellAnchor>
  <xdr:twoCellAnchor>
    <xdr:from>
      <xdr:col>3</xdr:col>
      <xdr:colOff>0</xdr:colOff>
      <xdr:row>41</xdr:row>
      <xdr:rowOff>246380</xdr:rowOff>
    </xdr:from>
    <xdr:to>
      <xdr:col>3</xdr:col>
      <xdr:colOff>0</xdr:colOff>
      <xdr:row>41</xdr:row>
      <xdr:rowOff>398780</xdr:rowOff>
    </xdr:to>
    <xdr:sp macro="" textlink="">
      <xdr:nvSpPr>
        <xdr:cNvPr id="27" name="TextBox 26">
          <a:hlinkClick xmlns:r="http://schemas.openxmlformats.org/officeDocument/2006/relationships" r:id="rId1"/>
          <a:extLst>
            <a:ext uri="{FF2B5EF4-FFF2-40B4-BE49-F238E27FC236}">
              <a16:creationId xmlns:a16="http://schemas.microsoft.com/office/drawing/2014/main" id="{00000000-0008-0000-0D00-00001B000000}"/>
            </a:ext>
          </a:extLst>
        </xdr:cNvPr>
        <xdr:cNvSpPr txBox="1"/>
      </xdr:nvSpPr>
      <xdr:spPr>
        <a:xfrm>
          <a:off x="7084219" y="8584565"/>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48</xdr:row>
      <xdr:rowOff>246380</xdr:rowOff>
    </xdr:from>
    <xdr:to>
      <xdr:col>3</xdr:col>
      <xdr:colOff>0</xdr:colOff>
      <xdr:row>48</xdr:row>
      <xdr:rowOff>398780</xdr:rowOff>
    </xdr:to>
    <xdr:sp macro="" textlink="">
      <xdr:nvSpPr>
        <xdr:cNvPr id="30" name="TextBox 29">
          <a:hlinkClick xmlns:r="http://schemas.openxmlformats.org/officeDocument/2006/relationships" r:id="rId1"/>
          <a:extLst>
            <a:ext uri="{FF2B5EF4-FFF2-40B4-BE49-F238E27FC236}">
              <a16:creationId xmlns:a16="http://schemas.microsoft.com/office/drawing/2014/main" id="{00000000-0008-0000-0D00-00001E000000}"/>
            </a:ext>
          </a:extLst>
        </xdr:cNvPr>
        <xdr:cNvSpPr txBox="1"/>
      </xdr:nvSpPr>
      <xdr:spPr>
        <a:xfrm>
          <a:off x="7084219" y="10203815"/>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0</xdr:colOff>
      <xdr:row>65</xdr:row>
      <xdr:rowOff>246380</xdr:rowOff>
    </xdr:from>
    <xdr:to>
      <xdr:col>3</xdr:col>
      <xdr:colOff>0</xdr:colOff>
      <xdr:row>65</xdr:row>
      <xdr:rowOff>398780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00000000-0008-0000-0D00-000013000000}"/>
            </a:ext>
          </a:extLst>
        </xdr:cNvPr>
        <xdr:cNvSpPr txBox="1"/>
      </xdr:nvSpPr>
      <xdr:spPr>
        <a:xfrm>
          <a:off x="7086600" y="16457930"/>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dgov.sharepoint.com/hudgov-my.sharepoint.com@SSL/DavWWWRoot/hudgov-my.sharepoint.com@SSL/DavWWWRoot/Users/Ashwin/Downloads/Yesler.CFA.158%20Units.2A.10-25-18.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A9C5C5-09B9-47A2-BBE0-7981C7E0FBD1}" name="SNS" displayName="SNS" ref="M1:R12" totalsRowShown="0" headerRowDxfId="20" dataDxfId="19">
  <tableColumns count="6">
    <tableColumn id="1" xr3:uid="{8B2E0B1F-8F4A-40D4-8550-23FDC9F1448E}" name="Tool" dataDxfId="18"/>
    <tableColumn id="3" xr3:uid="{A4AE5AA4-C3BC-4AB6-BE2B-A1607701C091}" name="Adjacent" dataDxfId="17"/>
    <tableColumn id="4" xr3:uid="{45BA8674-D480-42D7-9E81-0B726B9E94B4}" name="Sufficient" dataDxfId="16"/>
    <tableColumn id="5" xr3:uid="{862868C7-C9B1-4861-B687-D4A6BABFF150}" name="Overriding - Rev Area" dataDxfId="15"/>
    <tableColumn id="2" xr3:uid="{77F617D5-D0FB-4500-98BB-2A06FDD8CD36}" name="Overriding - Rev Strategy" dataDxfId="14"/>
    <tableColumn id="6" xr3:uid="{E72BC245-FE52-4309-B6DA-6C772E580339}" name="Output" dataDxfId="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1D62-1C2D-0048-B5A2-FB803A8017CA}">
  <sheetPr>
    <tabColor theme="9" tint="0.59999389629810485"/>
    <pageSetUpPr fitToPage="1"/>
  </sheetPr>
  <dimension ref="B1:U57"/>
  <sheetViews>
    <sheetView showGridLines="0" tabSelected="1" zoomScaleNormal="100" zoomScaleSheetLayoutView="94" workbookViewId="0">
      <selection activeCell="C3" sqref="C3:P3"/>
    </sheetView>
  </sheetViews>
  <sheetFormatPr defaultColWidth="9.125" defaultRowHeight="15.75"/>
  <cols>
    <col min="1" max="1" width="1" style="22" customWidth="1"/>
    <col min="2" max="2" width="1.875" style="22" customWidth="1"/>
    <col min="3" max="3" width="1.5" style="22" customWidth="1"/>
    <col min="4" max="4" width="11" style="22" customWidth="1"/>
    <col min="5" max="5" width="10.5" style="22" customWidth="1"/>
    <col min="6" max="6" width="14.625" style="22" customWidth="1"/>
    <col min="7" max="7" width="9.125" style="22"/>
    <col min="8" max="8" width="11.5" style="22" customWidth="1"/>
    <col min="9" max="9" width="9.125" style="22"/>
    <col min="10" max="10" width="4" style="22" customWidth="1"/>
    <col min="11" max="12" width="9.125" style="22"/>
    <col min="13" max="13" width="4" style="22" bestFit="1" customWidth="1"/>
    <col min="14" max="14" width="6" style="22" customWidth="1"/>
    <col min="15" max="15" width="16.375" style="22" customWidth="1"/>
    <col min="16" max="16" width="8.5" style="22" customWidth="1"/>
    <col min="17" max="17" width="1.875" style="22" customWidth="1"/>
    <col min="18" max="18" width="1" style="22" customWidth="1"/>
    <col min="19" max="20" width="9.125" style="22"/>
    <col min="21" max="21" width="11.875" style="22" bestFit="1" customWidth="1"/>
    <col min="22" max="16384" width="9.125" style="22"/>
  </cols>
  <sheetData>
    <row r="1" spans="2:17" ht="3.95" customHeight="1" thickBot="1"/>
    <row r="2" spans="2:17" ht="8.1" customHeight="1">
      <c r="B2" s="23"/>
      <c r="C2" s="24"/>
      <c r="D2" s="24"/>
      <c r="E2" s="24"/>
      <c r="F2" s="24"/>
      <c r="G2" s="24"/>
      <c r="H2" s="24"/>
      <c r="I2" s="24"/>
      <c r="J2" s="24"/>
      <c r="K2" s="24"/>
      <c r="L2" s="24"/>
      <c r="M2" s="24"/>
      <c r="N2" s="24"/>
      <c r="O2" s="24"/>
      <c r="P2" s="24"/>
      <c r="Q2" s="25"/>
    </row>
    <row r="3" spans="2:17" ht="18.75">
      <c r="B3" s="26"/>
      <c r="C3" s="768" t="s">
        <v>0</v>
      </c>
      <c r="D3" s="768"/>
      <c r="E3" s="768"/>
      <c r="F3" s="768"/>
      <c r="G3" s="768"/>
      <c r="H3" s="768"/>
      <c r="I3" s="768"/>
      <c r="J3" s="768"/>
      <c r="K3" s="768"/>
      <c r="L3" s="768"/>
      <c r="M3" s="768"/>
      <c r="N3" s="768"/>
      <c r="O3" s="768"/>
      <c r="P3" s="768"/>
      <c r="Q3" s="27"/>
    </row>
    <row r="4" spans="2:17">
      <c r="B4" s="26"/>
      <c r="C4" s="28"/>
      <c r="D4" s="28"/>
      <c r="E4" s="28"/>
      <c r="F4" s="28"/>
      <c r="G4" s="28"/>
      <c r="H4" s="28"/>
      <c r="I4" s="28"/>
      <c r="J4" s="28"/>
      <c r="K4" s="28"/>
      <c r="L4" s="28"/>
      <c r="M4" s="28"/>
      <c r="N4" s="28"/>
      <c r="O4" s="28"/>
      <c r="P4" s="28"/>
      <c r="Q4" s="27"/>
    </row>
    <row r="5" spans="2:17" ht="18.75">
      <c r="B5" s="26"/>
      <c r="C5" s="29" t="s">
        <v>1</v>
      </c>
      <c r="D5" s="30"/>
      <c r="E5" s="28"/>
      <c r="F5" s="28"/>
      <c r="G5" s="769"/>
      <c r="H5" s="770"/>
      <c r="I5" s="770"/>
      <c r="J5" s="770"/>
      <c r="K5" s="770"/>
      <c r="L5" s="770"/>
      <c r="M5" s="770"/>
      <c r="N5" s="770"/>
      <c r="O5" s="770"/>
      <c r="P5" s="771"/>
      <c r="Q5" s="27"/>
    </row>
    <row r="6" spans="2:17" ht="3.75" customHeight="1">
      <c r="B6" s="26"/>
      <c r="C6" s="31"/>
      <c r="D6" s="28"/>
      <c r="E6" s="28"/>
      <c r="F6" s="28"/>
      <c r="G6" s="32"/>
      <c r="H6" s="32"/>
      <c r="I6" s="32"/>
      <c r="J6" s="32"/>
      <c r="K6" s="32"/>
      <c r="L6" s="32"/>
      <c r="M6" s="32"/>
      <c r="N6" s="32"/>
      <c r="O6" s="32"/>
      <c r="P6" s="28"/>
      <c r="Q6" s="27"/>
    </row>
    <row r="7" spans="2:17" ht="21" customHeight="1">
      <c r="B7" s="33"/>
      <c r="C7" s="34" t="s">
        <v>2</v>
      </c>
      <c r="D7" s="35"/>
      <c r="E7" s="35"/>
      <c r="F7" s="28"/>
      <c r="G7" s="769"/>
      <c r="H7" s="770"/>
      <c r="I7" s="770"/>
      <c r="J7" s="770"/>
      <c r="K7" s="770"/>
      <c r="L7" s="770"/>
      <c r="M7" s="770"/>
      <c r="N7" s="770"/>
      <c r="O7" s="770"/>
      <c r="P7" s="771"/>
      <c r="Q7" s="27"/>
    </row>
    <row r="8" spans="2:17" ht="3.75" customHeight="1">
      <c r="B8" s="26"/>
      <c r="C8" s="28"/>
      <c r="D8" s="28"/>
      <c r="E8" s="36"/>
      <c r="F8" s="37"/>
      <c r="G8" s="36"/>
      <c r="H8" s="36"/>
      <c r="I8" s="36"/>
      <c r="J8" s="38"/>
      <c r="K8" s="38"/>
      <c r="L8" s="28"/>
      <c r="M8" s="28"/>
      <c r="N8" s="28"/>
      <c r="O8" s="28"/>
      <c r="P8" s="28"/>
      <c r="Q8" s="27"/>
    </row>
    <row r="9" spans="2:17" ht="18.75">
      <c r="B9" s="26"/>
      <c r="C9" s="29" t="s">
        <v>1704</v>
      </c>
      <c r="D9" s="30"/>
      <c r="E9" s="28"/>
      <c r="F9" s="28"/>
      <c r="G9" s="769"/>
      <c r="H9" s="770"/>
      <c r="I9" s="770"/>
      <c r="J9" s="770"/>
      <c r="K9" s="770"/>
      <c r="L9" s="770"/>
      <c r="M9" s="770"/>
      <c r="N9" s="770"/>
      <c r="O9" s="770"/>
      <c r="P9" s="771"/>
      <c r="Q9" s="27"/>
    </row>
    <row r="10" spans="2:17" ht="3.75" customHeight="1">
      <c r="B10" s="26"/>
      <c r="C10" s="31"/>
      <c r="D10" s="28"/>
      <c r="E10" s="28"/>
      <c r="F10" s="28"/>
      <c r="G10" s="32"/>
      <c r="H10" s="32"/>
      <c r="I10" s="32"/>
      <c r="J10" s="32"/>
      <c r="K10" s="32"/>
      <c r="L10" s="32"/>
      <c r="M10" s="32"/>
      <c r="N10" s="32"/>
      <c r="O10" s="32"/>
      <c r="P10" s="28"/>
      <c r="Q10" s="27"/>
    </row>
    <row r="11" spans="2:17" ht="18.75">
      <c r="B11" s="26"/>
      <c r="C11" s="29" t="s">
        <v>3</v>
      </c>
      <c r="D11" s="30"/>
      <c r="E11" s="28"/>
      <c r="F11" s="28"/>
      <c r="G11" s="769"/>
      <c r="H11" s="770"/>
      <c r="I11" s="770"/>
      <c r="J11" s="770"/>
      <c r="K11" s="770"/>
      <c r="L11" s="770"/>
      <c r="M11" s="770"/>
      <c r="N11" s="770"/>
      <c r="O11" s="770"/>
      <c r="P11" s="771"/>
      <c r="Q11" s="27"/>
    </row>
    <row r="12" spans="2:17" ht="3.75" customHeight="1">
      <c r="B12" s="26"/>
      <c r="C12" s="31"/>
      <c r="D12" s="28"/>
      <c r="E12" s="28"/>
      <c r="F12" s="28"/>
      <c r="G12" s="32"/>
      <c r="H12" s="32"/>
      <c r="I12" s="32"/>
      <c r="J12" s="32"/>
      <c r="K12" s="32"/>
      <c r="L12" s="32"/>
      <c r="M12" s="32"/>
      <c r="N12" s="32"/>
      <c r="O12" s="32"/>
      <c r="P12" s="28"/>
      <c r="Q12" s="27"/>
    </row>
    <row r="13" spans="2:17" ht="21" customHeight="1">
      <c r="B13" s="33"/>
      <c r="C13" s="34" t="s">
        <v>1705</v>
      </c>
      <c r="D13" s="35"/>
      <c r="E13" s="35"/>
      <c r="F13" s="28"/>
      <c r="G13" s="769"/>
      <c r="H13" s="770"/>
      <c r="I13" s="770"/>
      <c r="J13" s="770"/>
      <c r="K13" s="770"/>
      <c r="L13" s="770"/>
      <c r="M13" s="770"/>
      <c r="N13" s="770"/>
      <c r="O13" s="770"/>
      <c r="P13" s="771"/>
      <c r="Q13" s="27"/>
    </row>
    <row r="14" spans="2:17" ht="3.75" customHeight="1">
      <c r="B14" s="26"/>
      <c r="C14" s="28"/>
      <c r="D14" s="28"/>
      <c r="E14" s="36"/>
      <c r="F14" s="37"/>
      <c r="G14" s="36"/>
      <c r="H14" s="36"/>
      <c r="I14" s="36"/>
      <c r="J14" s="38"/>
      <c r="K14" s="38"/>
      <c r="L14" s="28"/>
      <c r="M14" s="28"/>
      <c r="N14" s="28"/>
      <c r="O14" s="28"/>
      <c r="P14" s="28"/>
      <c r="Q14" s="27"/>
    </row>
    <row r="15" spans="2:17">
      <c r="B15" s="26"/>
      <c r="C15" s="765" t="s">
        <v>4</v>
      </c>
      <c r="D15" s="765"/>
      <c r="E15" s="765"/>
      <c r="F15" s="37"/>
      <c r="G15" s="766"/>
      <c r="H15" s="36"/>
      <c r="I15" s="36"/>
      <c r="J15" s="38"/>
      <c r="K15" s="38"/>
      <c r="L15" s="28"/>
      <c r="M15" s="28"/>
      <c r="N15" s="28"/>
      <c r="O15" s="28"/>
      <c r="P15" s="28"/>
      <c r="Q15" s="27"/>
    </row>
    <row r="16" spans="2:17">
      <c r="B16" s="26"/>
      <c r="C16" s="765"/>
      <c r="D16" s="765"/>
      <c r="E16" s="765"/>
      <c r="F16" s="37"/>
      <c r="G16" s="767"/>
      <c r="H16" s="36"/>
      <c r="I16" s="36"/>
      <c r="J16" s="38"/>
      <c r="K16" s="38"/>
      <c r="L16" s="28"/>
      <c r="M16" s="28"/>
      <c r="N16" s="28"/>
      <c r="O16" s="28"/>
      <c r="P16" s="28"/>
      <c r="Q16" s="27"/>
    </row>
    <row r="17" spans="2:21">
      <c r="B17" s="26"/>
      <c r="C17" s="28"/>
      <c r="D17" s="31"/>
      <c r="E17" s="28"/>
      <c r="F17" s="28"/>
      <c r="G17" s="39"/>
      <c r="H17" s="28"/>
      <c r="I17" s="40"/>
      <c r="J17" s="38"/>
      <c r="K17" s="38"/>
      <c r="L17" s="28"/>
      <c r="M17" s="28"/>
      <c r="N17" s="28"/>
      <c r="O17" s="28"/>
      <c r="P17" s="28"/>
      <c r="Q17" s="27"/>
      <c r="T17" s="41"/>
    </row>
    <row r="18" spans="2:21" ht="3.75" customHeight="1">
      <c r="B18" s="26"/>
      <c r="C18" s="28"/>
      <c r="D18" s="28"/>
      <c r="E18" s="28"/>
      <c r="F18" s="39"/>
      <c r="G18" s="39"/>
      <c r="H18" s="28"/>
      <c r="I18" s="40"/>
      <c r="J18" s="38"/>
      <c r="K18" s="38"/>
      <c r="L18" s="28"/>
      <c r="M18" s="28"/>
      <c r="N18" s="28"/>
      <c r="O18" s="28"/>
      <c r="P18" s="28"/>
      <c r="Q18" s="27"/>
    </row>
    <row r="19" spans="2:21" ht="15.75" customHeight="1">
      <c r="B19" s="26"/>
      <c r="C19" s="28"/>
      <c r="D19" s="42"/>
      <c r="E19" s="42"/>
      <c r="F19" s="42"/>
      <c r="G19" s="42"/>
      <c r="H19" s="42"/>
      <c r="I19" s="42"/>
      <c r="J19" s="42"/>
      <c r="K19" s="42"/>
      <c r="L19" s="42"/>
      <c r="M19" s="42"/>
      <c r="N19" s="42"/>
      <c r="O19" s="42"/>
      <c r="P19" s="28"/>
      <c r="Q19" s="27"/>
      <c r="T19" s="43"/>
    </row>
    <row r="20" spans="2:21">
      <c r="B20" s="26"/>
      <c r="C20" s="28"/>
      <c r="D20" s="42"/>
      <c r="E20" s="42"/>
      <c r="F20" s="42"/>
      <c r="G20" s="42"/>
      <c r="H20" s="42"/>
      <c r="I20" s="42"/>
      <c r="J20" s="42"/>
      <c r="K20" s="42"/>
      <c r="L20" s="42"/>
      <c r="M20" s="42"/>
      <c r="N20" s="42"/>
      <c r="O20" s="42"/>
      <c r="P20" s="28"/>
      <c r="Q20" s="27"/>
    </row>
    <row r="21" spans="2:21">
      <c r="B21" s="26"/>
      <c r="C21" s="28"/>
      <c r="D21" s="42"/>
      <c r="E21" s="42"/>
      <c r="F21" s="42"/>
      <c r="G21" s="42"/>
      <c r="H21" s="42"/>
      <c r="I21" s="42"/>
      <c r="J21" s="42"/>
      <c r="K21" s="42"/>
      <c r="L21" s="42"/>
      <c r="M21" s="42"/>
      <c r="N21" s="42"/>
      <c r="O21" s="42"/>
      <c r="P21" s="28"/>
      <c r="Q21" s="27"/>
      <c r="U21" s="44"/>
    </row>
    <row r="22" spans="2:21">
      <c r="B22" s="26"/>
      <c r="C22" s="28"/>
      <c r="D22" s="42"/>
      <c r="E22" s="42"/>
      <c r="F22" s="42"/>
      <c r="G22" s="42"/>
      <c r="H22" s="42"/>
      <c r="I22" s="42"/>
      <c r="J22" s="42"/>
      <c r="K22" s="42"/>
      <c r="L22" s="42"/>
      <c r="M22" s="42"/>
      <c r="N22" s="42"/>
      <c r="O22" s="42"/>
      <c r="P22" s="28"/>
      <c r="Q22" s="27"/>
    </row>
    <row r="23" spans="2:21">
      <c r="B23" s="26"/>
      <c r="C23" s="28"/>
      <c r="D23" s="42"/>
      <c r="E23" s="42"/>
      <c r="F23" s="42"/>
      <c r="G23" s="42"/>
      <c r="H23" s="42"/>
      <c r="I23" s="42"/>
      <c r="J23" s="42"/>
      <c r="K23" s="42"/>
      <c r="L23" s="42"/>
      <c r="M23" s="42"/>
      <c r="N23" s="42"/>
      <c r="O23" s="42"/>
      <c r="P23" s="28"/>
      <c r="Q23" s="27"/>
    </row>
    <row r="24" spans="2:21">
      <c r="B24" s="26"/>
      <c r="C24" s="28"/>
      <c r="D24" s="42"/>
      <c r="E24" s="42"/>
      <c r="F24" s="42"/>
      <c r="G24" s="42"/>
      <c r="H24" s="42"/>
      <c r="I24" s="42"/>
      <c r="J24" s="42"/>
      <c r="K24" s="42"/>
      <c r="L24" s="42"/>
      <c r="M24" s="42"/>
      <c r="N24" s="42"/>
      <c r="O24" s="42"/>
      <c r="P24" s="28"/>
      <c r="Q24" s="27"/>
    </row>
    <row r="25" spans="2:21">
      <c r="B25" s="26"/>
      <c r="C25" s="28"/>
      <c r="D25" s="42"/>
      <c r="E25" s="42"/>
      <c r="F25" s="42"/>
      <c r="G25" s="42"/>
      <c r="H25" s="42"/>
      <c r="I25" s="42"/>
      <c r="J25" s="42"/>
      <c r="K25" s="42"/>
      <c r="L25" s="42"/>
      <c r="M25" s="42"/>
      <c r="N25" s="42"/>
      <c r="O25" s="42"/>
      <c r="P25" s="28"/>
      <c r="Q25" s="27"/>
    </row>
    <row r="26" spans="2:21">
      <c r="B26" s="26"/>
      <c r="C26" s="28"/>
      <c r="D26" s="42"/>
      <c r="E26" s="42"/>
      <c r="F26" s="42"/>
      <c r="G26" s="42"/>
      <c r="H26" s="42"/>
      <c r="I26" s="42"/>
      <c r="J26" s="42"/>
      <c r="K26" s="42"/>
      <c r="L26" s="42"/>
      <c r="M26" s="42"/>
      <c r="N26" s="42"/>
      <c r="O26" s="42"/>
      <c r="P26" s="28"/>
      <c r="Q26" s="27"/>
    </row>
    <row r="27" spans="2:21">
      <c r="B27" s="26"/>
      <c r="C27" s="28"/>
      <c r="D27" s="42"/>
      <c r="E27" s="42"/>
      <c r="F27" s="42"/>
      <c r="G27" s="42"/>
      <c r="H27" s="42"/>
      <c r="I27" s="42"/>
      <c r="J27" s="42"/>
      <c r="K27" s="42"/>
      <c r="L27" s="42"/>
      <c r="M27" s="42"/>
      <c r="N27" s="42"/>
      <c r="O27" s="42"/>
      <c r="P27" s="28"/>
      <c r="Q27" s="27"/>
    </row>
    <row r="28" spans="2:21">
      <c r="B28" s="26"/>
      <c r="C28" s="28"/>
      <c r="D28" s="42"/>
      <c r="E28" s="42"/>
      <c r="F28" s="42"/>
      <c r="G28" s="42"/>
      <c r="H28" s="42"/>
      <c r="I28" s="42"/>
      <c r="J28" s="42"/>
      <c r="K28" s="42"/>
      <c r="L28" s="42"/>
      <c r="M28" s="42"/>
      <c r="N28" s="42"/>
      <c r="O28" s="42"/>
      <c r="P28" s="28"/>
      <c r="Q28" s="27"/>
    </row>
    <row r="29" spans="2:21">
      <c r="B29" s="26"/>
      <c r="C29" s="28"/>
      <c r="D29" s="42"/>
      <c r="E29" s="42"/>
      <c r="F29" s="42"/>
      <c r="G29" s="42"/>
      <c r="H29" s="42"/>
      <c r="I29" s="42"/>
      <c r="J29" s="42"/>
      <c r="K29" s="42"/>
      <c r="L29" s="42"/>
      <c r="M29" s="42"/>
      <c r="N29" s="42"/>
      <c r="O29" s="42"/>
      <c r="P29" s="28"/>
      <c r="Q29" s="27"/>
      <c r="T29" s="41"/>
    </row>
    <row r="30" spans="2:21">
      <c r="B30" s="26"/>
      <c r="C30" s="28"/>
      <c r="D30" s="42"/>
      <c r="E30" s="42"/>
      <c r="F30" s="42"/>
      <c r="G30" s="42"/>
      <c r="H30" s="42"/>
      <c r="I30" s="42"/>
      <c r="J30" s="42"/>
      <c r="K30" s="42"/>
      <c r="L30" s="42"/>
      <c r="M30" s="42"/>
      <c r="N30" s="42"/>
      <c r="O30" s="42"/>
      <c r="P30" s="28"/>
      <c r="Q30" s="27"/>
    </row>
    <row r="31" spans="2:21">
      <c r="B31" s="26"/>
      <c r="C31" s="28"/>
      <c r="D31" s="42"/>
      <c r="E31" s="42"/>
      <c r="F31" s="42"/>
      <c r="G31" s="42"/>
      <c r="H31" s="42"/>
      <c r="I31" s="42"/>
      <c r="J31" s="42"/>
      <c r="K31" s="42"/>
      <c r="L31" s="42"/>
      <c r="M31" s="42"/>
      <c r="N31" s="42"/>
      <c r="O31" s="42"/>
      <c r="P31" s="28"/>
      <c r="Q31" s="27"/>
    </row>
    <row r="32" spans="2:21">
      <c r="B32" s="45"/>
      <c r="C32" s="46"/>
      <c r="D32" s="42"/>
      <c r="E32" s="42"/>
      <c r="F32" s="42"/>
      <c r="G32" s="42"/>
      <c r="H32" s="42"/>
      <c r="I32" s="42"/>
      <c r="J32" s="42"/>
      <c r="K32" s="42"/>
      <c r="L32" s="42"/>
      <c r="M32" s="42"/>
      <c r="N32" s="42"/>
      <c r="O32" s="42"/>
      <c r="P32" s="46"/>
      <c r="Q32" s="47"/>
    </row>
    <row r="33" spans="2:20">
      <c r="B33" s="45"/>
      <c r="C33" s="46"/>
      <c r="D33" s="42"/>
      <c r="E33" s="42"/>
      <c r="F33" s="42"/>
      <c r="G33" s="42"/>
      <c r="H33" s="42"/>
      <c r="I33" s="42"/>
      <c r="J33" s="42"/>
      <c r="K33" s="42"/>
      <c r="L33" s="42"/>
      <c r="M33" s="42"/>
      <c r="N33" s="42"/>
      <c r="O33" s="42"/>
      <c r="P33" s="46"/>
      <c r="Q33" s="47"/>
    </row>
    <row r="34" spans="2:20">
      <c r="B34" s="45"/>
      <c r="C34" s="46"/>
      <c r="D34" s="42"/>
      <c r="E34" s="42"/>
      <c r="F34" s="42"/>
      <c r="G34" s="42"/>
      <c r="H34" s="42"/>
      <c r="I34" s="42"/>
      <c r="J34" s="42"/>
      <c r="K34" s="42"/>
      <c r="L34" s="42"/>
      <c r="M34" s="42"/>
      <c r="N34" s="42"/>
      <c r="O34" s="42"/>
      <c r="P34" s="46"/>
      <c r="Q34" s="47"/>
    </row>
    <row r="35" spans="2:20">
      <c r="B35" s="45"/>
      <c r="C35" s="46"/>
      <c r="D35" s="42"/>
      <c r="E35" s="42"/>
      <c r="F35" s="42"/>
      <c r="G35" s="42"/>
      <c r="H35" s="42"/>
      <c r="I35" s="42"/>
      <c r="J35" s="42"/>
      <c r="K35" s="42"/>
      <c r="L35" s="42"/>
      <c r="M35" s="42"/>
      <c r="N35" s="42"/>
      <c r="O35" s="42"/>
      <c r="P35" s="46"/>
      <c r="Q35" s="47"/>
      <c r="T35" s="41"/>
    </row>
    <row r="36" spans="2:20">
      <c r="B36" s="45"/>
      <c r="C36" s="46"/>
      <c r="D36" s="42"/>
      <c r="E36" s="42"/>
      <c r="F36" s="42"/>
      <c r="G36" s="42"/>
      <c r="H36" s="42"/>
      <c r="I36" s="42"/>
      <c r="J36" s="42"/>
      <c r="K36" s="42"/>
      <c r="L36" s="42"/>
      <c r="M36" s="42"/>
      <c r="N36" s="42"/>
      <c r="O36" s="42"/>
      <c r="P36" s="46"/>
      <c r="Q36" s="47"/>
    </row>
    <row r="37" spans="2:20">
      <c r="B37" s="45"/>
      <c r="C37" s="46"/>
      <c r="D37" s="42"/>
      <c r="E37" s="42"/>
      <c r="F37" s="42"/>
      <c r="G37" s="42"/>
      <c r="H37" s="42"/>
      <c r="I37" s="42"/>
      <c r="J37" s="42"/>
      <c r="K37" s="42"/>
      <c r="L37" s="42"/>
      <c r="M37" s="42"/>
      <c r="N37" s="42"/>
      <c r="O37" s="42"/>
      <c r="P37" s="46"/>
      <c r="Q37" s="47"/>
    </row>
    <row r="38" spans="2:20">
      <c r="B38" s="45"/>
      <c r="C38" s="46"/>
      <c r="D38" s="42"/>
      <c r="E38" s="42"/>
      <c r="F38" s="42"/>
      <c r="G38" s="42"/>
      <c r="H38" s="42"/>
      <c r="I38" s="42"/>
      <c r="J38" s="42"/>
      <c r="K38" s="42"/>
      <c r="L38" s="42"/>
      <c r="M38" s="42"/>
      <c r="N38" s="42"/>
      <c r="O38" s="42"/>
      <c r="P38" s="46"/>
      <c r="Q38" s="47"/>
    </row>
    <row r="39" spans="2:20">
      <c r="B39" s="45"/>
      <c r="C39" s="46"/>
      <c r="D39" s="42"/>
      <c r="E39" s="42"/>
      <c r="F39" s="42"/>
      <c r="G39" s="42"/>
      <c r="H39" s="42"/>
      <c r="I39" s="42"/>
      <c r="J39" s="42"/>
      <c r="K39" s="42"/>
      <c r="L39" s="42"/>
      <c r="M39" s="42"/>
      <c r="N39" s="42"/>
      <c r="O39" s="42"/>
      <c r="P39" s="46"/>
      <c r="Q39" s="47"/>
    </row>
    <row r="40" spans="2:20">
      <c r="B40" s="45"/>
      <c r="C40" s="46"/>
      <c r="D40" s="42"/>
      <c r="E40" s="42"/>
      <c r="F40" s="42"/>
      <c r="G40" s="42"/>
      <c r="H40" s="42"/>
      <c r="I40" s="42"/>
      <c r="J40" s="42"/>
      <c r="K40" s="42"/>
      <c r="L40" s="42"/>
      <c r="M40" s="42"/>
      <c r="N40" s="42"/>
      <c r="O40" s="42"/>
      <c r="P40" s="46"/>
      <c r="Q40" s="47"/>
    </row>
    <row r="41" spans="2:20">
      <c r="B41" s="45"/>
      <c r="C41" s="46"/>
      <c r="D41" s="42"/>
      <c r="E41" s="42"/>
      <c r="F41" s="42"/>
      <c r="G41" s="42"/>
      <c r="H41" s="42"/>
      <c r="I41" s="42"/>
      <c r="J41" s="42"/>
      <c r="K41" s="42"/>
      <c r="L41" s="42"/>
      <c r="M41" s="42"/>
      <c r="N41" s="42"/>
      <c r="O41" s="42"/>
      <c r="P41" s="46"/>
      <c r="Q41" s="47"/>
    </row>
    <row r="42" spans="2:20">
      <c r="B42" s="45"/>
      <c r="C42" s="46"/>
      <c r="D42" s="42"/>
      <c r="E42" s="42"/>
      <c r="F42" s="42"/>
      <c r="G42" s="42"/>
      <c r="H42" s="42"/>
      <c r="I42" s="42"/>
      <c r="J42" s="42"/>
      <c r="K42" s="42"/>
      <c r="L42" s="42"/>
      <c r="M42" s="42"/>
      <c r="N42" s="42"/>
      <c r="O42" s="42"/>
      <c r="P42" s="46"/>
      <c r="Q42" s="47"/>
    </row>
    <row r="43" spans="2:20">
      <c r="B43" s="45"/>
      <c r="C43" s="46"/>
      <c r="D43" s="42"/>
      <c r="E43" s="42"/>
      <c r="F43" s="42"/>
      <c r="G43" s="42"/>
      <c r="H43" s="42"/>
      <c r="I43" s="42"/>
      <c r="J43" s="42"/>
      <c r="K43" s="42"/>
      <c r="L43" s="42"/>
      <c r="M43" s="42"/>
      <c r="N43" s="42"/>
      <c r="O43" s="42"/>
      <c r="P43" s="46"/>
      <c r="Q43" s="47"/>
    </row>
    <row r="44" spans="2:20">
      <c r="B44" s="45"/>
      <c r="C44" s="46"/>
      <c r="D44" s="46"/>
      <c r="E44" s="46"/>
      <c r="F44" s="46"/>
      <c r="G44" s="46"/>
      <c r="H44" s="46"/>
      <c r="I44" s="46"/>
      <c r="J44" s="46"/>
      <c r="K44" s="46"/>
      <c r="L44" s="46"/>
      <c r="M44" s="46"/>
      <c r="N44" s="46"/>
      <c r="O44" s="46"/>
      <c r="P44" s="46"/>
      <c r="Q44" s="47"/>
    </row>
    <row r="45" spans="2:20">
      <c r="B45" s="45"/>
      <c r="C45" s="46"/>
      <c r="D45" s="46"/>
      <c r="E45" s="46"/>
      <c r="F45" s="46"/>
      <c r="G45" s="46"/>
      <c r="H45" s="46"/>
      <c r="I45" s="46"/>
      <c r="J45" s="46"/>
      <c r="K45" s="46"/>
      <c r="L45" s="46"/>
      <c r="M45" s="46"/>
      <c r="N45" s="46"/>
      <c r="O45" s="46"/>
      <c r="P45" s="46"/>
      <c r="Q45" s="47"/>
    </row>
    <row r="46" spans="2:20">
      <c r="B46" s="45"/>
      <c r="C46" s="46"/>
      <c r="D46" s="46"/>
      <c r="E46" s="46"/>
      <c r="F46" s="46"/>
      <c r="G46" s="46"/>
      <c r="H46" s="46"/>
      <c r="I46" s="46"/>
      <c r="J46" s="46"/>
      <c r="K46" s="46"/>
      <c r="L46" s="46"/>
      <c r="M46" s="46"/>
      <c r="N46" s="46"/>
      <c r="O46" s="46"/>
      <c r="P46" s="46"/>
      <c r="Q46" s="47"/>
    </row>
    <row r="47" spans="2:20">
      <c r="B47" s="45"/>
      <c r="C47" s="46"/>
      <c r="D47" s="46"/>
      <c r="E47" s="46"/>
      <c r="F47" s="46"/>
      <c r="G47" s="46"/>
      <c r="H47" s="46"/>
      <c r="I47" s="46"/>
      <c r="J47" s="46"/>
      <c r="K47" s="46"/>
      <c r="L47" s="46"/>
      <c r="M47" s="46"/>
      <c r="N47" s="46"/>
      <c r="O47" s="46"/>
      <c r="P47" s="46"/>
      <c r="Q47" s="47"/>
    </row>
    <row r="48" spans="2:20">
      <c r="B48" s="45"/>
      <c r="C48" s="46"/>
      <c r="D48" s="46"/>
      <c r="E48" s="46"/>
      <c r="F48" s="46"/>
      <c r="G48" s="46"/>
      <c r="H48" s="46"/>
      <c r="I48" s="46"/>
      <c r="J48" s="46"/>
      <c r="K48" s="46"/>
      <c r="L48" s="46"/>
      <c r="M48" s="46"/>
      <c r="N48" s="46"/>
      <c r="O48" s="46"/>
      <c r="P48" s="46"/>
      <c r="Q48" s="47"/>
    </row>
    <row r="49" spans="2:19">
      <c r="B49" s="45"/>
      <c r="C49" s="46"/>
      <c r="D49" s="46"/>
      <c r="E49" s="46"/>
      <c r="F49" s="46"/>
      <c r="G49" s="46"/>
      <c r="H49" s="46"/>
      <c r="I49" s="46"/>
      <c r="J49" s="46"/>
      <c r="K49" s="46"/>
      <c r="L49" s="46"/>
      <c r="M49" s="46"/>
      <c r="N49" s="46"/>
      <c r="O49" s="46"/>
      <c r="P49" s="46"/>
      <c r="Q49" s="47"/>
    </row>
    <row r="50" spans="2:19">
      <c r="B50" s="45"/>
      <c r="C50" s="46"/>
      <c r="D50" s="46"/>
      <c r="E50" s="46"/>
      <c r="F50" s="46"/>
      <c r="G50" s="46"/>
      <c r="H50" s="46"/>
      <c r="I50" s="46"/>
      <c r="J50" s="46"/>
      <c r="K50" s="46"/>
      <c r="L50" s="46"/>
      <c r="M50" s="46"/>
      <c r="N50" s="46"/>
      <c r="O50" s="46"/>
      <c r="P50" s="46"/>
      <c r="Q50" s="47"/>
    </row>
    <row r="51" spans="2:19">
      <c r="B51" s="45"/>
      <c r="C51" s="46"/>
      <c r="D51" s="46"/>
      <c r="E51" s="46"/>
      <c r="F51" s="46"/>
      <c r="G51" s="46"/>
      <c r="H51" s="46"/>
      <c r="I51" s="46"/>
      <c r="J51" s="46"/>
      <c r="K51" s="46"/>
      <c r="L51" s="46"/>
      <c r="M51" s="46"/>
      <c r="N51" s="46"/>
      <c r="O51" s="46"/>
      <c r="P51" s="46"/>
      <c r="Q51" s="47"/>
    </row>
    <row r="52" spans="2:19">
      <c r="B52" s="45"/>
      <c r="C52" s="46"/>
      <c r="D52" s="46"/>
      <c r="E52" s="46"/>
      <c r="F52" s="46"/>
      <c r="G52" s="46"/>
      <c r="H52" s="46"/>
      <c r="I52" s="46"/>
      <c r="J52" s="46"/>
      <c r="K52" s="46"/>
      <c r="L52" s="46"/>
      <c r="M52" s="46"/>
      <c r="N52" s="46"/>
      <c r="O52" s="46"/>
      <c r="P52" s="46"/>
      <c r="Q52" s="47"/>
    </row>
    <row r="53" spans="2:19">
      <c r="B53" s="45"/>
      <c r="C53" s="46"/>
      <c r="D53" s="46"/>
      <c r="E53" s="46"/>
      <c r="F53" s="46"/>
      <c r="G53" s="46"/>
      <c r="H53" s="46"/>
      <c r="I53" s="46"/>
      <c r="J53" s="46"/>
      <c r="K53" s="46"/>
      <c r="L53" s="46"/>
      <c r="M53" s="46"/>
      <c r="N53" s="46"/>
      <c r="O53" s="46"/>
      <c r="P53" s="46"/>
      <c r="Q53" s="47"/>
    </row>
    <row r="54" spans="2:19" ht="16.5" thickBot="1">
      <c r="B54" s="48"/>
      <c r="C54" s="49"/>
      <c r="D54" s="49"/>
      <c r="E54" s="49"/>
      <c r="F54" s="49"/>
      <c r="G54" s="49"/>
      <c r="H54" s="49"/>
      <c r="I54" s="49"/>
      <c r="J54" s="49"/>
      <c r="K54" s="49"/>
      <c r="L54" s="49"/>
      <c r="M54" s="49"/>
      <c r="N54" s="49"/>
      <c r="O54" s="49"/>
      <c r="P54" s="49"/>
      <c r="Q54" s="50"/>
      <c r="S54" s="46"/>
    </row>
    <row r="55" spans="2:19">
      <c r="S55" s="46"/>
    </row>
    <row r="56" spans="2:19">
      <c r="S56" s="46"/>
    </row>
    <row r="57" spans="2:19">
      <c r="S57" s="46"/>
    </row>
  </sheetData>
  <sheetProtection algorithmName="SHA-512" hashValue="Lf7Gid4RQbiDYdUJtM1xkqWnRG+HRmamL8Cgj3220XaHSrfH+74O0fdXbOhNgx6ThQfnSsXZYrdg2b1dc4IJpw==" saltValue="3+0U2d2E/VPZA5T31hg1/w==" spinCount="100000" sheet="1" objects="1" scenarios="1"/>
  <mergeCells count="8">
    <mergeCell ref="C15:E16"/>
    <mergeCell ref="G15:G16"/>
    <mergeCell ref="C3:P3"/>
    <mergeCell ref="G9:P9"/>
    <mergeCell ref="G13:P13"/>
    <mergeCell ref="G5:P5"/>
    <mergeCell ref="G7:P7"/>
    <mergeCell ref="G11:P11"/>
  </mergeCells>
  <dataValidations count="1">
    <dataValidation type="list" allowBlank="1" showInputMessage="1" showErrorMessage="1" sqref="G15:G16" xr:uid="{CAE36FDF-5EA0-4A22-8546-34D1942061A4}">
      <formula1>"Yes,No"</formula1>
    </dataValidation>
  </dataValidations>
  <pageMargins left="0.25" right="0.25" top="0.75" bottom="0.7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5257-F417-4189-914D-AC3D4935F959}">
  <sheetPr>
    <tabColor theme="9" tint="0.59999389629810485"/>
  </sheetPr>
  <dimension ref="A1:L125"/>
  <sheetViews>
    <sheetView showGridLines="0" zoomScaleNormal="100" workbookViewId="0">
      <selection activeCell="C3" sqref="C3:I3"/>
    </sheetView>
  </sheetViews>
  <sheetFormatPr defaultColWidth="11" defaultRowHeight="15.75"/>
  <cols>
    <col min="1" max="1" width="1" style="41" customWidth="1"/>
    <col min="2" max="2" width="1.875" style="22" customWidth="1"/>
    <col min="3" max="3" width="10.875" style="22" customWidth="1"/>
    <col min="4" max="4" width="11" style="22"/>
    <col min="5" max="5" width="33" style="22" customWidth="1"/>
    <col min="6" max="6" width="16.375" style="22" customWidth="1"/>
    <col min="7" max="7" width="16.625" style="22" customWidth="1"/>
    <col min="8" max="9" width="23.375" style="22" customWidth="1"/>
    <col min="10" max="10" width="1.875" style="22" customWidth="1"/>
    <col min="11" max="11" width="11" style="22"/>
    <col min="12" max="12" width="11" style="41"/>
    <col min="13" max="16384" width="11" style="22"/>
  </cols>
  <sheetData>
    <row r="1" spans="2:10" ht="3.95" customHeight="1" thickBot="1"/>
    <row r="2" spans="2:10" ht="8.1" customHeight="1">
      <c r="B2" s="51"/>
      <c r="C2" s="52"/>
      <c r="D2" s="52"/>
      <c r="E2" s="52"/>
      <c r="F2" s="52"/>
      <c r="G2" s="52"/>
      <c r="H2" s="52"/>
      <c r="I2" s="52"/>
      <c r="J2" s="53"/>
    </row>
    <row r="3" spans="2:10" ht="18" customHeight="1">
      <c r="B3" s="45"/>
      <c r="C3" s="793" t="s">
        <v>5</v>
      </c>
      <c r="D3" s="794"/>
      <c r="E3" s="794"/>
      <c r="F3" s="794"/>
      <c r="G3" s="794"/>
      <c r="H3" s="794"/>
      <c r="I3" s="795"/>
      <c r="J3" s="47"/>
    </row>
    <row r="4" spans="2:10">
      <c r="B4" s="45"/>
      <c r="C4" s="54"/>
      <c r="D4" s="46"/>
      <c r="E4" s="46"/>
      <c r="F4" s="46"/>
      <c r="G4" s="46"/>
      <c r="H4" s="46"/>
      <c r="I4" s="46"/>
      <c r="J4" s="47"/>
    </row>
    <row r="5" spans="2:10">
      <c r="B5" s="45"/>
      <c r="C5" s="796" t="str">
        <f>IF('Toolkit Instructions'!G5="","Enter Project Name on Instructions Tab",CONCATENATE("Project Name: ",'Toolkit Instructions'!G5))</f>
        <v>Enter Project Name on Instructions Tab</v>
      </c>
      <c r="D5" s="796"/>
      <c r="E5" s="796"/>
      <c r="F5" s="796"/>
      <c r="G5" s="796"/>
      <c r="H5" s="796"/>
      <c r="I5" s="711"/>
      <c r="J5" s="47"/>
    </row>
    <row r="6" spans="2:10" ht="6" customHeight="1">
      <c r="B6" s="45"/>
      <c r="C6" s="55"/>
      <c r="D6" s="46"/>
      <c r="E6" s="46"/>
      <c r="F6" s="46"/>
      <c r="G6" s="46"/>
      <c r="H6" s="46"/>
      <c r="I6" s="46"/>
      <c r="J6" s="47"/>
    </row>
    <row r="7" spans="2:10">
      <c r="B7" s="45"/>
      <c r="C7" s="797" t="str">
        <f>IF('Toolkit Instructions'!$G$7="","Enter Project Sponsor on Instructions Tab",CONCATENATE("Project Sponsor: ",'Toolkit Instructions'!$G$7))</f>
        <v>Enter Project Sponsor on Instructions Tab</v>
      </c>
      <c r="D7" s="797"/>
      <c r="E7" s="797"/>
      <c r="F7" s="797"/>
      <c r="G7" s="797"/>
      <c r="H7" s="797"/>
      <c r="I7" s="712"/>
      <c r="J7" s="47"/>
    </row>
    <row r="8" spans="2:10">
      <c r="B8" s="45"/>
      <c r="C8" s="712"/>
      <c r="D8" s="712"/>
      <c r="E8" s="712"/>
      <c r="F8" s="712"/>
      <c r="G8" s="712"/>
      <c r="H8" s="712"/>
      <c r="I8" s="712"/>
      <c r="J8" s="56"/>
    </row>
    <row r="9" spans="2:10">
      <c r="B9" s="45"/>
      <c r="C9" s="712"/>
      <c r="D9" s="712"/>
      <c r="E9" s="712"/>
      <c r="F9" s="712"/>
      <c r="G9" s="712"/>
      <c r="H9" s="712"/>
      <c r="I9" s="712"/>
      <c r="J9" s="47"/>
    </row>
    <row r="10" spans="2:10">
      <c r="B10" s="45"/>
      <c r="C10" s="712"/>
      <c r="D10" s="712"/>
      <c r="E10" s="712"/>
      <c r="F10" s="712"/>
      <c r="G10" s="712"/>
      <c r="H10" s="712"/>
      <c r="I10" s="712"/>
      <c r="J10" s="47"/>
    </row>
    <row r="11" spans="2:10">
      <c r="B11" s="45"/>
      <c r="C11" s="712"/>
      <c r="D11" s="712"/>
      <c r="E11" s="712"/>
      <c r="F11" s="712"/>
      <c r="G11" s="712"/>
      <c r="H11" s="712"/>
      <c r="I11" s="712"/>
      <c r="J11" s="47"/>
    </row>
    <row r="12" spans="2:10">
      <c r="B12" s="45"/>
      <c r="C12" s="712"/>
      <c r="D12" s="712"/>
      <c r="E12" s="712"/>
      <c r="F12" s="712"/>
      <c r="G12" s="712"/>
      <c r="H12" s="712"/>
      <c r="I12" s="712"/>
      <c r="J12" s="47"/>
    </row>
    <row r="13" spans="2:10">
      <c r="B13" s="45"/>
      <c r="C13" s="712"/>
      <c r="D13" s="712"/>
      <c r="E13" s="712"/>
      <c r="F13" s="712"/>
      <c r="G13" s="712"/>
      <c r="H13" s="712"/>
      <c r="I13" s="712"/>
      <c r="J13" s="47"/>
    </row>
    <row r="14" spans="2:10">
      <c r="B14" s="45"/>
      <c r="C14" s="712"/>
      <c r="D14" s="712"/>
      <c r="E14" s="712"/>
      <c r="F14" s="712"/>
      <c r="G14" s="712"/>
      <c r="H14" s="712"/>
      <c r="I14" s="712"/>
      <c r="J14" s="47"/>
    </row>
    <row r="15" spans="2:10">
      <c r="B15" s="45"/>
      <c r="C15" s="712"/>
      <c r="D15" s="712"/>
      <c r="E15" s="712"/>
      <c r="F15" s="712"/>
      <c r="G15" s="712"/>
      <c r="H15" s="712"/>
      <c r="I15" s="712"/>
      <c r="J15" s="47"/>
    </row>
    <row r="16" spans="2:10">
      <c r="B16" s="45"/>
      <c r="C16" s="712"/>
      <c r="D16" s="712"/>
      <c r="E16" s="712"/>
      <c r="F16" s="712"/>
      <c r="G16" s="712"/>
      <c r="H16" s="712"/>
      <c r="I16" s="712"/>
      <c r="J16" s="47"/>
    </row>
    <row r="17" spans="1:12">
      <c r="B17" s="45"/>
      <c r="C17" s="712"/>
      <c r="D17" s="712"/>
      <c r="E17" s="712"/>
      <c r="F17" s="712"/>
      <c r="G17" s="712"/>
      <c r="H17" s="712"/>
      <c r="I17" s="712"/>
      <c r="J17" s="47"/>
    </row>
    <row r="18" spans="1:12">
      <c r="B18" s="45"/>
      <c r="C18" s="712"/>
      <c r="D18" s="712"/>
      <c r="E18" s="712"/>
      <c r="F18" s="712"/>
      <c r="G18" s="712"/>
      <c r="H18" s="712"/>
      <c r="I18" s="712"/>
      <c r="J18" s="47"/>
    </row>
    <row r="19" spans="1:12">
      <c r="B19" s="45"/>
      <c r="C19" s="712"/>
      <c r="D19" s="712"/>
      <c r="E19" s="712"/>
      <c r="F19" s="712"/>
      <c r="G19" s="712"/>
      <c r="H19" s="712"/>
      <c r="I19" s="712"/>
      <c r="J19" s="47"/>
    </row>
    <row r="20" spans="1:12">
      <c r="B20" s="45"/>
      <c r="C20" s="712"/>
      <c r="D20" s="712"/>
      <c r="E20" s="712"/>
      <c r="F20" s="712"/>
      <c r="G20" s="712"/>
      <c r="H20" s="712"/>
      <c r="I20" s="712"/>
      <c r="J20" s="47"/>
    </row>
    <row r="21" spans="1:12">
      <c r="B21" s="45"/>
      <c r="C21" s="712"/>
      <c r="D21" s="712"/>
      <c r="E21" s="712"/>
      <c r="F21" s="712"/>
      <c r="G21" s="712"/>
      <c r="H21" s="712"/>
      <c r="I21" s="712"/>
      <c r="J21" s="47"/>
    </row>
    <row r="22" spans="1:12">
      <c r="B22" s="45"/>
      <c r="C22" s="712"/>
      <c r="D22" s="712"/>
      <c r="E22" s="712"/>
      <c r="F22" s="712"/>
      <c r="G22" s="712"/>
      <c r="H22" s="712"/>
      <c r="I22" s="712"/>
      <c r="J22" s="47"/>
    </row>
    <row r="23" spans="1:12" s="62" customFormat="1">
      <c r="A23" s="57"/>
      <c r="B23" s="58"/>
      <c r="C23" s="59"/>
      <c r="D23" s="60"/>
      <c r="E23" s="60"/>
      <c r="F23" s="60"/>
      <c r="G23" s="60"/>
      <c r="H23" s="60"/>
      <c r="I23" s="60"/>
      <c r="J23" s="61"/>
      <c r="L23" s="57"/>
    </row>
    <row r="24" spans="1:12" ht="8.1" customHeight="1">
      <c r="B24" s="45"/>
      <c r="C24" s="46"/>
      <c r="D24" s="46"/>
      <c r="E24" s="46"/>
      <c r="F24" s="46"/>
      <c r="G24" s="46"/>
      <c r="H24" s="46"/>
      <c r="I24" s="46"/>
      <c r="J24" s="47"/>
    </row>
    <row r="25" spans="1:12">
      <c r="B25" s="45"/>
      <c r="C25" s="46"/>
      <c r="D25" s="46"/>
      <c r="E25" s="46"/>
      <c r="F25" s="46"/>
      <c r="G25" s="46"/>
      <c r="H25" s="46"/>
      <c r="I25" s="46"/>
      <c r="J25" s="47"/>
    </row>
    <row r="26" spans="1:12">
      <c r="B26" s="45"/>
      <c r="C26" s="46"/>
      <c r="D26" s="46"/>
      <c r="E26" s="46"/>
      <c r="F26" s="46"/>
      <c r="G26" s="46"/>
      <c r="H26" s="46"/>
      <c r="I26" s="46"/>
      <c r="J26" s="47"/>
    </row>
    <row r="27" spans="1:12">
      <c r="B27" s="45"/>
      <c r="C27" s="63" t="s">
        <v>6</v>
      </c>
      <c r="D27" s="46"/>
      <c r="E27" s="46"/>
      <c r="F27" s="46"/>
      <c r="G27" s="46"/>
      <c r="H27" s="46"/>
      <c r="I27" s="46"/>
      <c r="J27" s="47"/>
    </row>
    <row r="28" spans="1:12" ht="8.1" customHeight="1">
      <c r="B28" s="45"/>
      <c r="C28" s="46"/>
      <c r="D28" s="46"/>
      <c r="E28" s="46"/>
      <c r="F28" s="46"/>
      <c r="G28" s="46"/>
      <c r="H28" s="46"/>
      <c r="I28" s="46"/>
      <c r="J28" s="47"/>
    </row>
    <row r="29" spans="1:12">
      <c r="B29" s="45"/>
      <c r="C29" s="789" t="s">
        <v>7</v>
      </c>
      <c r="D29" s="789"/>
      <c r="E29" s="789"/>
      <c r="F29" s="790"/>
      <c r="G29" s="791"/>
      <c r="H29" s="792"/>
      <c r="I29" s="199"/>
      <c r="J29" s="47"/>
    </row>
    <row r="30" spans="1:12" ht="3.95" customHeight="1">
      <c r="B30" s="45"/>
      <c r="C30" s="46"/>
      <c r="D30" s="46"/>
      <c r="E30" s="46"/>
      <c r="F30" s="46"/>
      <c r="G30" s="46"/>
      <c r="H30" s="46"/>
      <c r="I30" s="200"/>
      <c r="J30" s="47"/>
    </row>
    <row r="31" spans="1:12">
      <c r="B31" s="45"/>
      <c r="C31" s="789" t="s">
        <v>8</v>
      </c>
      <c r="D31" s="789"/>
      <c r="E31" s="789"/>
      <c r="F31" s="790"/>
      <c r="G31" s="791"/>
      <c r="H31" s="792"/>
      <c r="I31" s="199"/>
      <c r="J31" s="47"/>
    </row>
    <row r="32" spans="1:12" ht="6" customHeight="1">
      <c r="B32" s="45"/>
      <c r="C32" s="46"/>
      <c r="D32" s="46"/>
      <c r="E32" s="46"/>
      <c r="F32" s="46"/>
      <c r="G32" s="46"/>
      <c r="H32" s="46"/>
      <c r="I32" s="200"/>
      <c r="J32" s="47"/>
    </row>
    <row r="33" spans="2:10">
      <c r="B33" s="45"/>
      <c r="C33" s="778" t="s">
        <v>1706</v>
      </c>
      <c r="D33" s="778"/>
      <c r="E33" s="778"/>
      <c r="F33" s="46"/>
      <c r="G33" s="779"/>
      <c r="H33" s="780"/>
      <c r="I33" s="201"/>
      <c r="J33" s="47"/>
    </row>
    <row r="34" spans="2:10" ht="36.950000000000003" customHeight="1">
      <c r="B34" s="45"/>
      <c r="C34" s="778"/>
      <c r="D34" s="778"/>
      <c r="E34" s="778"/>
      <c r="F34" s="46"/>
      <c r="G34" s="781"/>
      <c r="H34" s="782"/>
      <c r="I34" s="201"/>
      <c r="J34" s="47"/>
    </row>
    <row r="35" spans="2:10" ht="6.95" customHeight="1">
      <c r="B35" s="45"/>
      <c r="C35" s="46"/>
      <c r="D35" s="46"/>
      <c r="E35" s="46"/>
      <c r="F35" s="46"/>
      <c r="G35" s="46"/>
      <c r="H35" s="46"/>
      <c r="I35" s="200"/>
      <c r="J35" s="47"/>
    </row>
    <row r="36" spans="2:10" ht="3.95" customHeight="1">
      <c r="B36" s="45"/>
      <c r="C36" s="783" t="s">
        <v>1707</v>
      </c>
      <c r="D36" s="783"/>
      <c r="E36" s="783"/>
      <c r="F36" s="46"/>
      <c r="G36" s="46"/>
      <c r="H36" s="46"/>
      <c r="I36" s="200"/>
      <c r="J36" s="47"/>
    </row>
    <row r="37" spans="2:10">
      <c r="B37" s="45"/>
      <c r="C37" s="783"/>
      <c r="D37" s="783"/>
      <c r="E37" s="783"/>
      <c r="F37" s="46"/>
      <c r="G37" s="784"/>
      <c r="H37" s="785"/>
      <c r="I37" s="202"/>
      <c r="J37" s="47"/>
    </row>
    <row r="38" spans="2:10">
      <c r="B38" s="45"/>
      <c r="C38" s="783"/>
      <c r="D38" s="783"/>
      <c r="E38" s="783"/>
      <c r="F38" s="46"/>
      <c r="G38" s="46"/>
      <c r="H38" s="46"/>
      <c r="I38" s="200"/>
      <c r="J38" s="47"/>
    </row>
    <row r="39" spans="2:10" ht="3.95" customHeight="1">
      <c r="B39" s="45"/>
      <c r="C39" s="786" t="s">
        <v>9</v>
      </c>
      <c r="D39" s="786"/>
      <c r="E39" s="786"/>
      <c r="F39" s="46"/>
      <c r="G39" s="46"/>
      <c r="H39" s="46"/>
      <c r="I39" s="200"/>
      <c r="J39" s="47"/>
    </row>
    <row r="40" spans="2:10">
      <c r="B40" s="45"/>
      <c r="C40" s="786"/>
      <c r="D40" s="786"/>
      <c r="E40" s="786"/>
      <c r="F40" s="46"/>
      <c r="G40" s="772"/>
      <c r="H40" s="773"/>
      <c r="I40" s="203"/>
      <c r="J40" s="47"/>
    </row>
    <row r="41" spans="2:10">
      <c r="B41" s="45"/>
      <c r="C41" s="786"/>
      <c r="D41" s="786"/>
      <c r="E41" s="786"/>
      <c r="F41" s="46"/>
      <c r="G41" s="46"/>
      <c r="H41" s="46"/>
      <c r="I41" s="200"/>
      <c r="J41" s="47"/>
    </row>
    <row r="42" spans="2:10">
      <c r="B42" s="45"/>
      <c r="C42" s="46"/>
      <c r="D42" s="46"/>
      <c r="E42" s="46"/>
      <c r="F42" s="46"/>
      <c r="G42" s="46"/>
      <c r="H42" s="46"/>
      <c r="I42" s="200"/>
      <c r="J42" s="47"/>
    </row>
    <row r="43" spans="2:10">
      <c r="B43" s="45"/>
      <c r="C43" s="64" t="s">
        <v>10</v>
      </c>
      <c r="D43" s="46"/>
      <c r="E43" s="46"/>
      <c r="F43" s="46"/>
      <c r="G43" s="772"/>
      <c r="H43" s="773"/>
      <c r="I43" s="203"/>
      <c r="J43" s="47"/>
    </row>
    <row r="44" spans="2:10">
      <c r="B44" s="45"/>
      <c r="C44" s="46"/>
      <c r="D44" s="46"/>
      <c r="E44" s="46"/>
      <c r="F44" s="46"/>
      <c r="G44" s="46"/>
      <c r="H44" s="46"/>
      <c r="I44" s="46"/>
      <c r="J44" s="47"/>
    </row>
    <row r="45" spans="2:10">
      <c r="B45" s="45"/>
      <c r="C45" s="46"/>
      <c r="D45" s="46"/>
      <c r="E45" s="46"/>
      <c r="F45" s="46"/>
      <c r="G45" s="46"/>
      <c r="H45" s="46"/>
      <c r="I45" s="46"/>
      <c r="J45" s="47"/>
    </row>
    <row r="46" spans="2:10">
      <c r="B46" s="45"/>
      <c r="C46" s="46"/>
      <c r="D46" s="46"/>
      <c r="E46" s="65" t="s">
        <v>11</v>
      </c>
      <c r="F46" s="46"/>
      <c r="G46" s="774" t="str">
        <f>IF(G43&lt;&gt;"",G43/G40,"")</f>
        <v/>
      </c>
      <c r="H46" s="775"/>
      <c r="I46" s="66"/>
      <c r="J46" s="47"/>
    </row>
    <row r="47" spans="2:10">
      <c r="B47" s="45"/>
      <c r="C47" s="46"/>
      <c r="D47" s="46"/>
      <c r="E47" s="65"/>
      <c r="F47" s="46"/>
      <c r="G47" s="66"/>
      <c r="H47" s="66"/>
      <c r="I47" s="66"/>
      <c r="J47" s="47"/>
    </row>
    <row r="48" spans="2:10">
      <c r="B48" s="45"/>
      <c r="C48" s="63"/>
      <c r="D48" s="46"/>
      <c r="E48" s="46"/>
      <c r="F48" s="46"/>
      <c r="G48" s="46"/>
      <c r="H48" s="46"/>
      <c r="I48" s="46"/>
      <c r="J48" s="47"/>
    </row>
    <row r="49" spans="2:10">
      <c r="B49" s="45"/>
      <c r="C49" s="787" t="s">
        <v>12</v>
      </c>
      <c r="D49" s="788"/>
      <c r="E49" s="524" t="s">
        <v>13</v>
      </c>
      <c r="F49" s="524" t="s">
        <v>14</v>
      </c>
      <c r="G49" s="524" t="s">
        <v>15</v>
      </c>
      <c r="H49" s="46"/>
      <c r="I49" s="46"/>
      <c r="J49" s="47"/>
    </row>
    <row r="50" spans="2:10">
      <c r="B50" s="45"/>
      <c r="C50" s="503" t="s">
        <v>16</v>
      </c>
      <c r="D50" s="503"/>
      <c r="E50" s="525" t="str">
        <f>G46</f>
        <v/>
      </c>
      <c r="F50" s="526" t="s">
        <v>17</v>
      </c>
      <c r="G50" s="527" t="str">
        <f>IF(G46&lt;0.3, "Yes", "No")</f>
        <v>No</v>
      </c>
      <c r="H50" s="380" t="s">
        <v>18</v>
      </c>
      <c r="I50" s="46"/>
      <c r="J50" s="67"/>
    </row>
    <row r="51" spans="2:10">
      <c r="B51" s="45"/>
      <c r="C51" s="528"/>
      <c r="D51" s="528"/>
      <c r="E51" s="529"/>
      <c r="F51" s="530"/>
      <c r="G51" s="530"/>
      <c r="H51" s="46"/>
      <c r="I51" s="46"/>
      <c r="J51" s="67"/>
    </row>
    <row r="52" spans="2:10">
      <c r="B52" s="45"/>
      <c r="C52" s="46"/>
      <c r="D52" s="46"/>
      <c r="E52" s="46"/>
      <c r="F52" s="46"/>
      <c r="G52" s="46"/>
      <c r="H52" s="46"/>
      <c r="I52" s="46"/>
      <c r="J52" s="67"/>
    </row>
    <row r="53" spans="2:10">
      <c r="B53" s="45"/>
      <c r="C53" s="776" t="s">
        <v>19</v>
      </c>
      <c r="D53" s="777"/>
      <c r="E53" s="777"/>
      <c r="F53" s="777"/>
      <c r="G53" s="777"/>
      <c r="H53" s="777"/>
      <c r="I53" s="777"/>
      <c r="J53" s="47"/>
    </row>
    <row r="54" spans="2:10">
      <c r="B54" s="45"/>
      <c r="C54" s="46"/>
      <c r="D54" s="46"/>
      <c r="E54" s="46"/>
      <c r="F54" s="46"/>
      <c r="G54" s="46"/>
      <c r="H54" s="46"/>
      <c r="I54" s="46"/>
      <c r="J54" s="47"/>
    </row>
    <row r="55" spans="2:10">
      <c r="B55" s="45"/>
      <c r="C55" s="46"/>
      <c r="D55" s="46"/>
      <c r="E55" s="46"/>
      <c r="F55" s="46"/>
      <c r="G55" s="46"/>
      <c r="H55" s="46"/>
      <c r="I55" s="46"/>
      <c r="J55" s="47"/>
    </row>
    <row r="56" spans="2:10">
      <c r="B56" s="45"/>
      <c r="C56" s="46"/>
      <c r="D56" s="46"/>
      <c r="E56" s="46"/>
      <c r="F56" s="46"/>
      <c r="G56" s="46"/>
      <c r="H56" s="46"/>
      <c r="I56" s="46"/>
      <c r="J56" s="47"/>
    </row>
    <row r="57" spans="2:10">
      <c r="B57" s="45"/>
      <c r="C57" s="46"/>
      <c r="D57" s="46"/>
      <c r="E57" s="46"/>
      <c r="F57" s="46"/>
      <c r="G57" s="46"/>
      <c r="H57" s="46"/>
      <c r="I57" s="46"/>
      <c r="J57" s="47"/>
    </row>
    <row r="58" spans="2:10">
      <c r="B58" s="45"/>
      <c r="C58" s="46"/>
      <c r="D58" s="46"/>
      <c r="E58" s="46"/>
      <c r="F58" s="46"/>
      <c r="G58" s="46"/>
      <c r="H58" s="46"/>
      <c r="I58" s="46"/>
      <c r="J58" s="47"/>
    </row>
    <row r="59" spans="2:10">
      <c r="B59" s="45"/>
      <c r="C59" s="46"/>
      <c r="D59" s="46"/>
      <c r="E59" s="46"/>
      <c r="F59" s="46"/>
      <c r="G59" s="46"/>
      <c r="H59" s="46"/>
      <c r="I59" s="46"/>
      <c r="J59" s="47"/>
    </row>
    <row r="60" spans="2:10">
      <c r="B60" s="45"/>
      <c r="C60" s="46"/>
      <c r="D60" s="46"/>
      <c r="E60" s="46"/>
      <c r="F60" s="46"/>
      <c r="G60" s="46"/>
      <c r="H60" s="46"/>
      <c r="I60" s="46"/>
      <c r="J60" s="47"/>
    </row>
    <row r="61" spans="2:10">
      <c r="B61" s="45"/>
      <c r="C61" s="46"/>
      <c r="D61" s="46"/>
      <c r="E61" s="46"/>
      <c r="F61" s="46"/>
      <c r="G61" s="46"/>
      <c r="H61" s="46"/>
      <c r="I61" s="46"/>
      <c r="J61" s="47"/>
    </row>
    <row r="62" spans="2:10">
      <c r="B62" s="45"/>
      <c r="C62" s="46"/>
      <c r="D62" s="46"/>
      <c r="E62" s="46"/>
      <c r="F62" s="46"/>
      <c r="G62" s="46"/>
      <c r="H62" s="46"/>
      <c r="I62" s="46"/>
      <c r="J62" s="47"/>
    </row>
    <row r="63" spans="2:10">
      <c r="B63" s="45"/>
      <c r="C63" s="46"/>
      <c r="D63" s="46"/>
      <c r="E63" s="46"/>
      <c r="F63" s="46"/>
      <c r="G63" s="46"/>
      <c r="H63" s="46"/>
      <c r="I63" s="46"/>
      <c r="J63" s="47"/>
    </row>
    <row r="64" spans="2:10">
      <c r="B64" s="45"/>
      <c r="C64" s="46"/>
      <c r="D64" s="46"/>
      <c r="E64" s="46"/>
      <c r="F64" s="46"/>
      <c r="G64" s="46"/>
      <c r="H64" s="46"/>
      <c r="I64" s="46"/>
      <c r="J64" s="47"/>
    </row>
    <row r="65" spans="2:10">
      <c r="B65" s="45"/>
      <c r="C65" s="46"/>
      <c r="D65" s="46"/>
      <c r="E65" s="46"/>
      <c r="F65" s="46"/>
      <c r="G65" s="46"/>
      <c r="H65" s="46"/>
      <c r="I65" s="46"/>
      <c r="J65" s="47"/>
    </row>
    <row r="66" spans="2:10" ht="16.5" thickBot="1">
      <c r="B66" s="48"/>
      <c r="C66" s="49"/>
      <c r="D66" s="49"/>
      <c r="E66" s="49"/>
      <c r="F66" s="49"/>
      <c r="G66" s="49"/>
      <c r="H66" s="49"/>
      <c r="I66" s="49"/>
      <c r="J66" s="50"/>
    </row>
    <row r="106" spans="3:9">
      <c r="H106" s="68"/>
      <c r="I106" s="68"/>
    </row>
    <row r="107" spans="3:9">
      <c r="C107" s="69"/>
      <c r="D107" s="69"/>
      <c r="E107" s="69"/>
      <c r="F107" s="68"/>
      <c r="G107" s="68"/>
      <c r="H107" s="68"/>
      <c r="I107" s="68"/>
    </row>
    <row r="108" spans="3:9">
      <c r="C108" s="70"/>
      <c r="D108" s="69"/>
      <c r="E108" s="69"/>
      <c r="F108" s="69"/>
      <c r="G108" s="68"/>
      <c r="H108" s="68"/>
      <c r="I108" s="68"/>
    </row>
    <row r="109" spans="3:9">
      <c r="C109" s="70"/>
      <c r="D109" s="69"/>
      <c r="E109" s="69"/>
      <c r="F109" s="69"/>
      <c r="G109" s="68"/>
      <c r="H109" s="68"/>
      <c r="I109" s="68"/>
    </row>
    <row r="110" spans="3:9">
      <c r="C110" s="70"/>
      <c r="D110" s="69"/>
      <c r="E110" s="69"/>
      <c r="F110" s="69"/>
      <c r="G110" s="68"/>
    </row>
    <row r="111" spans="3:9">
      <c r="C111" s="70"/>
      <c r="D111" s="69"/>
      <c r="E111" s="69"/>
      <c r="F111" s="69"/>
      <c r="G111" s="68"/>
    </row>
    <row r="112" spans="3:9">
      <c r="C112" s="70"/>
      <c r="D112" s="69"/>
      <c r="E112" s="69"/>
    </row>
    <row r="118" spans="5:10">
      <c r="H118" s="68"/>
      <c r="I118" s="68"/>
    </row>
    <row r="119" spans="5:10">
      <c r="H119" s="69"/>
      <c r="I119" s="69"/>
    </row>
    <row r="120" spans="5:10">
      <c r="E120" s="69"/>
      <c r="F120" s="68"/>
      <c r="G120" s="69"/>
      <c r="H120" s="68"/>
      <c r="I120" s="68"/>
    </row>
    <row r="121" spans="5:10">
      <c r="E121" s="70"/>
      <c r="F121" s="69"/>
      <c r="G121" s="69"/>
      <c r="H121" s="69"/>
      <c r="I121" s="69"/>
      <c r="J121" s="68"/>
    </row>
    <row r="122" spans="5:10">
      <c r="E122" s="70"/>
      <c r="F122" s="69"/>
      <c r="G122" s="69"/>
      <c r="H122" s="68"/>
      <c r="I122" s="68"/>
      <c r="J122" s="68"/>
    </row>
    <row r="123" spans="5:10">
      <c r="E123" s="70"/>
      <c r="F123" s="69"/>
      <c r="G123" s="69"/>
      <c r="J123" s="68"/>
    </row>
    <row r="124" spans="5:10">
      <c r="E124" s="70"/>
      <c r="F124" s="69"/>
      <c r="G124" s="69"/>
      <c r="J124" s="68"/>
    </row>
    <row r="125" spans="5:10">
      <c r="E125" s="70"/>
      <c r="F125" s="69"/>
      <c r="G125" s="69"/>
    </row>
  </sheetData>
  <sheetProtection algorithmName="SHA-512" hashValue="HP4ygLXCCe2sen1WdWzyXMNSR2dCoiHYzR8PzeuED4QI78LmN37M11dDMXGodT5aElgAcP0Wt+6bIQ5O0Pywtg==" saltValue="AAsPD+pMOpyvGKuR0vI81Q==" spinCount="100000" sheet="1" objects="1" scenarios="1"/>
  <mergeCells count="17">
    <mergeCell ref="C31:F31"/>
    <mergeCell ref="G31:H31"/>
    <mergeCell ref="C3:I3"/>
    <mergeCell ref="C5:H5"/>
    <mergeCell ref="C7:H7"/>
    <mergeCell ref="C29:F29"/>
    <mergeCell ref="G29:H29"/>
    <mergeCell ref="G43:H43"/>
    <mergeCell ref="G46:H46"/>
    <mergeCell ref="C53:I53"/>
    <mergeCell ref="C33:E34"/>
    <mergeCell ref="G33:H34"/>
    <mergeCell ref="C36:E38"/>
    <mergeCell ref="G37:H37"/>
    <mergeCell ref="C39:E41"/>
    <mergeCell ref="G40:H40"/>
    <mergeCell ref="C49:D49"/>
  </mergeCells>
  <conditionalFormatting sqref="H50">
    <cfRule type="expression" dxfId="123" priority="1">
      <formula>$G$50="No"</formula>
    </cfRule>
  </conditionalFormatting>
  <dataValidations count="1">
    <dataValidation type="list" allowBlank="1" showInputMessage="1" showErrorMessage="1" sqref="G29:I29" xr:uid="{A65E601B-48C3-493C-9998-8CF6D90FC1C6}">
      <formula1>"County, CBSA"</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A436-5A34-4DF2-A9B8-DBD60530F3CB}">
  <sheetPr>
    <tabColor theme="9" tint="0.59999389629810485"/>
  </sheetPr>
  <dimension ref="A1:Y125"/>
  <sheetViews>
    <sheetView showGridLines="0" zoomScaleNormal="100" workbookViewId="0">
      <selection activeCell="C3" sqref="C3:H3"/>
    </sheetView>
  </sheetViews>
  <sheetFormatPr defaultColWidth="11" defaultRowHeight="15.75"/>
  <cols>
    <col min="1" max="1" width="1" style="41" customWidth="1"/>
    <col min="2" max="2" width="1.875" style="22" customWidth="1"/>
    <col min="3" max="3" width="10.875" style="22" customWidth="1"/>
    <col min="4" max="4" width="3.625" style="22" customWidth="1"/>
    <col min="5" max="5" width="33" style="22" customWidth="1"/>
    <col min="6" max="6" width="54.875" style="22" customWidth="1"/>
    <col min="7" max="7" width="59.375" style="22" customWidth="1"/>
    <col min="8" max="8" width="4.25" style="22" customWidth="1"/>
    <col min="9" max="9" width="1.875" style="22" customWidth="1"/>
    <col min="10" max="10" width="11" style="22"/>
    <col min="11" max="11" width="11" style="41"/>
    <col min="12" max="15" width="11" style="22"/>
    <col min="16" max="16" width="16" style="22" customWidth="1"/>
    <col min="17" max="19" width="11" style="22"/>
    <col min="20" max="20" width="11.875" style="22" customWidth="1"/>
    <col min="21" max="22" width="11" style="22"/>
    <col min="23" max="23" width="11.625" style="22" customWidth="1"/>
    <col min="24" max="16384" width="11" style="22"/>
  </cols>
  <sheetData>
    <row r="1" spans="2:24" ht="3.95" customHeight="1" thickBot="1">
      <c r="K1" s="431"/>
      <c r="L1" s="430"/>
      <c r="M1" s="430"/>
      <c r="N1" s="430"/>
      <c r="O1" s="430"/>
      <c r="P1" s="430"/>
      <c r="Q1" s="430"/>
      <c r="R1" s="430"/>
      <c r="S1" s="430"/>
      <c r="T1" s="430"/>
      <c r="U1" s="430"/>
    </row>
    <row r="2" spans="2:24" ht="8.1" customHeight="1">
      <c r="B2" s="51"/>
      <c r="C2" s="52"/>
      <c r="D2" s="52"/>
      <c r="E2" s="52"/>
      <c r="F2" s="52"/>
      <c r="G2" s="52"/>
      <c r="H2" s="52"/>
      <c r="I2" s="53"/>
      <c r="K2" s="431"/>
      <c r="L2" s="430"/>
      <c r="M2" s="430"/>
      <c r="N2" s="430"/>
      <c r="O2" s="430"/>
      <c r="P2" s="430"/>
      <c r="Q2" s="430"/>
      <c r="R2" s="430"/>
      <c r="S2" s="430"/>
      <c r="T2" s="430"/>
      <c r="U2" s="430"/>
    </row>
    <row r="3" spans="2:24" ht="18" customHeight="1">
      <c r="B3" s="45"/>
      <c r="C3" s="793" t="s">
        <v>20</v>
      </c>
      <c r="D3" s="794"/>
      <c r="E3" s="794"/>
      <c r="F3" s="794"/>
      <c r="G3" s="794"/>
      <c r="H3" s="804"/>
      <c r="I3" s="47"/>
      <c r="K3" s="431"/>
      <c r="L3" s="430"/>
      <c r="M3" s="430"/>
      <c r="N3" s="430"/>
      <c r="O3" s="430"/>
      <c r="P3" s="430"/>
      <c r="Q3" s="430"/>
      <c r="R3" s="430"/>
      <c r="S3" s="430"/>
      <c r="T3" s="430"/>
      <c r="U3" s="430"/>
    </row>
    <row r="4" spans="2:24">
      <c r="B4" s="45"/>
      <c r="C4" s="54"/>
      <c r="D4" s="46"/>
      <c r="E4" s="46"/>
      <c r="F4" s="46"/>
      <c r="G4" s="46"/>
      <c r="H4" s="46"/>
      <c r="I4" s="47"/>
      <c r="K4" s="431"/>
      <c r="L4" s="430"/>
      <c r="M4" s="430"/>
      <c r="N4" s="430"/>
      <c r="O4" s="430"/>
      <c r="P4" s="430"/>
      <c r="Q4" s="430"/>
      <c r="R4" s="430"/>
      <c r="S4" s="430"/>
      <c r="T4" s="430"/>
      <c r="U4" s="430"/>
    </row>
    <row r="5" spans="2:24">
      <c r="B5" s="45"/>
      <c r="C5" s="796" t="str">
        <f>IF('Toolkit Instructions'!G5="","Enter Project Name on Instructions Tab",CONCATENATE("Project Name: ",'Toolkit Instructions'!G5))</f>
        <v>Enter Project Name on Instructions Tab</v>
      </c>
      <c r="D5" s="796"/>
      <c r="E5" s="796"/>
      <c r="F5" s="796"/>
      <c r="G5" s="796"/>
      <c r="H5" s="711"/>
      <c r="I5" s="47"/>
      <c r="J5" s="432"/>
      <c r="K5" s="433"/>
      <c r="L5" s="432"/>
      <c r="M5" s="432"/>
      <c r="N5" s="432"/>
      <c r="O5" s="432"/>
      <c r="P5" s="432"/>
      <c r="Q5" s="432"/>
      <c r="R5" s="432"/>
      <c r="S5" s="432"/>
      <c r="T5" s="432"/>
      <c r="U5" s="432"/>
      <c r="V5" s="432"/>
      <c r="W5" s="432"/>
      <c r="X5" s="432"/>
    </row>
    <row r="6" spans="2:24" ht="6" customHeight="1">
      <c r="B6" s="45"/>
      <c r="C6" s="55"/>
      <c r="D6" s="46"/>
      <c r="E6" s="46"/>
      <c r="F6" s="46"/>
      <c r="G6" s="46"/>
      <c r="H6" s="46"/>
      <c r="I6" s="47"/>
      <c r="J6" s="432"/>
      <c r="K6" s="433"/>
      <c r="L6" s="432"/>
      <c r="M6" s="432"/>
      <c r="N6" s="432"/>
      <c r="O6" s="432"/>
      <c r="P6" s="432"/>
      <c r="Q6" s="432"/>
      <c r="R6" s="432"/>
      <c r="S6" s="432"/>
      <c r="T6" s="432"/>
      <c r="U6" s="432"/>
      <c r="V6" s="432"/>
      <c r="W6" s="432"/>
      <c r="X6" s="432"/>
    </row>
    <row r="7" spans="2:24">
      <c r="B7" s="45"/>
      <c r="C7" s="797" t="str">
        <f>IF('Toolkit Instructions'!$G$7="","Enter Project Sponsor on Instructions Tab",CONCATENATE("Project Sponsor: ",'Toolkit Instructions'!$G$7))</f>
        <v>Enter Project Sponsor on Instructions Tab</v>
      </c>
      <c r="D7" s="797"/>
      <c r="E7" s="797"/>
      <c r="F7" s="797"/>
      <c r="G7" s="797"/>
      <c r="H7" s="712"/>
      <c r="I7" s="47"/>
      <c r="J7" s="432"/>
      <c r="K7" s="433"/>
      <c r="L7" s="432"/>
      <c r="M7" s="432"/>
      <c r="N7" s="432"/>
      <c r="O7" s="432"/>
      <c r="P7" s="432"/>
      <c r="Q7" s="432"/>
      <c r="R7" s="432"/>
      <c r="S7" s="432"/>
      <c r="T7" s="432"/>
      <c r="U7" s="432"/>
      <c r="V7" s="432"/>
      <c r="W7" s="432"/>
      <c r="X7" s="432"/>
    </row>
    <row r="8" spans="2:24">
      <c r="B8" s="45"/>
      <c r="C8" s="712"/>
      <c r="D8" s="712"/>
      <c r="E8" s="712"/>
      <c r="F8" s="712"/>
      <c r="G8" s="712"/>
      <c r="H8" s="712"/>
      <c r="I8" s="56"/>
      <c r="J8" s="432"/>
      <c r="K8" s="433"/>
      <c r="L8" s="432"/>
      <c r="M8" s="432"/>
      <c r="N8" s="432"/>
      <c r="O8" s="432"/>
      <c r="P8" s="432"/>
      <c r="Q8" s="432"/>
      <c r="R8" s="432"/>
      <c r="S8" s="432"/>
      <c r="T8" s="432"/>
      <c r="U8" s="432"/>
      <c r="V8" s="432"/>
      <c r="W8" s="432"/>
      <c r="X8" s="432"/>
    </row>
    <row r="9" spans="2:24">
      <c r="B9" s="45"/>
      <c r="C9" s="712"/>
      <c r="D9" s="712"/>
      <c r="E9" s="712"/>
      <c r="F9" s="712"/>
      <c r="G9" s="712"/>
      <c r="H9" s="712"/>
      <c r="I9" s="47"/>
      <c r="J9" s="432"/>
      <c r="K9" s="433"/>
      <c r="L9" s="432"/>
      <c r="M9" s="432"/>
      <c r="N9" s="432"/>
      <c r="O9" s="432"/>
      <c r="P9" s="432"/>
      <c r="Q9" s="432"/>
      <c r="R9" s="432"/>
      <c r="S9" s="432"/>
      <c r="T9" s="432"/>
      <c r="U9" s="432"/>
      <c r="V9" s="432"/>
      <c r="W9" s="432"/>
      <c r="X9" s="432"/>
    </row>
    <row r="10" spans="2:24">
      <c r="B10" s="45"/>
      <c r="C10" s="712"/>
      <c r="D10" s="712"/>
      <c r="E10" s="712"/>
      <c r="F10" s="712"/>
      <c r="G10" s="712"/>
      <c r="H10" s="712"/>
      <c r="I10" s="47"/>
      <c r="J10" s="432"/>
      <c r="K10" s="433"/>
      <c r="L10" s="432"/>
      <c r="M10" s="432"/>
      <c r="N10" s="432"/>
      <c r="O10" s="432"/>
      <c r="P10" s="432"/>
      <c r="Q10" s="432"/>
      <c r="R10" s="432"/>
      <c r="S10" s="432"/>
      <c r="T10" s="432"/>
      <c r="U10" s="432"/>
      <c r="V10" s="432"/>
      <c r="W10" s="432"/>
      <c r="X10" s="432"/>
    </row>
    <row r="11" spans="2:24">
      <c r="B11" s="45"/>
      <c r="C11" s="712"/>
      <c r="D11" s="712"/>
      <c r="E11" s="712"/>
      <c r="F11" s="712"/>
      <c r="G11" s="712"/>
      <c r="H11" s="712"/>
      <c r="I11" s="47"/>
      <c r="J11" s="432"/>
      <c r="K11" s="433"/>
      <c r="L11" s="432"/>
      <c r="M11" s="432"/>
      <c r="N11" s="432"/>
      <c r="O11" s="432"/>
      <c r="P11" s="432"/>
      <c r="Q11" s="432"/>
      <c r="R11" s="432"/>
      <c r="S11" s="432"/>
      <c r="T11" s="432"/>
      <c r="U11" s="432"/>
      <c r="V11" s="432"/>
      <c r="W11" s="432"/>
      <c r="X11" s="432"/>
    </row>
    <row r="12" spans="2:24">
      <c r="B12" s="45"/>
      <c r="C12" s="712"/>
      <c r="D12" s="712"/>
      <c r="E12" s="712"/>
      <c r="F12" s="712"/>
      <c r="G12" s="712"/>
      <c r="H12" s="712"/>
      <c r="I12" s="47"/>
      <c r="J12" s="432"/>
      <c r="K12" s="433"/>
      <c r="L12" s="432"/>
      <c r="M12" s="432"/>
      <c r="N12" s="432"/>
      <c r="O12" s="432"/>
      <c r="P12" s="432"/>
      <c r="Q12" s="432"/>
      <c r="R12" s="432"/>
      <c r="S12" s="432"/>
      <c r="T12" s="432"/>
      <c r="U12" s="432"/>
      <c r="V12" s="432"/>
      <c r="W12" s="432"/>
      <c r="X12" s="432"/>
    </row>
    <row r="13" spans="2:24">
      <c r="B13" s="45"/>
      <c r="C13" s="712"/>
      <c r="D13" s="712"/>
      <c r="E13" s="712"/>
      <c r="F13" s="712"/>
      <c r="G13" s="712"/>
      <c r="H13" s="712"/>
      <c r="I13" s="47"/>
      <c r="J13" s="432"/>
      <c r="K13" s="433"/>
      <c r="L13" s="432"/>
      <c r="M13" s="432"/>
      <c r="N13" s="432"/>
      <c r="O13" s="432"/>
      <c r="P13" s="432"/>
      <c r="Q13" s="432"/>
      <c r="R13" s="432"/>
      <c r="S13" s="432"/>
      <c r="T13" s="432"/>
      <c r="U13" s="432"/>
      <c r="V13" s="432"/>
      <c r="W13" s="432"/>
      <c r="X13" s="432"/>
    </row>
    <row r="14" spans="2:24">
      <c r="B14" s="45"/>
      <c r="C14" s="712"/>
      <c r="D14" s="712"/>
      <c r="E14" s="712"/>
      <c r="F14" s="712"/>
      <c r="G14" s="712"/>
      <c r="H14" s="712"/>
      <c r="I14" s="47"/>
      <c r="J14" s="432"/>
      <c r="K14" s="433"/>
      <c r="L14" s="432"/>
      <c r="M14" s="432"/>
      <c r="N14" s="432"/>
      <c r="O14" s="432"/>
      <c r="P14" s="432"/>
      <c r="Q14" s="432"/>
      <c r="R14" s="432"/>
      <c r="S14" s="432"/>
      <c r="T14" s="432"/>
      <c r="U14" s="432"/>
      <c r="V14" s="432"/>
      <c r="W14" s="432"/>
      <c r="X14" s="432"/>
    </row>
    <row r="15" spans="2:24">
      <c r="B15" s="45"/>
      <c r="C15" s="712"/>
      <c r="D15" s="712"/>
      <c r="E15" s="712"/>
      <c r="F15" s="712"/>
      <c r="G15" s="712"/>
      <c r="H15" s="712"/>
      <c r="I15" s="47"/>
      <c r="J15" s="432"/>
      <c r="K15" s="433"/>
      <c r="L15" s="432"/>
      <c r="M15" s="432"/>
      <c r="N15" s="432"/>
      <c r="O15" s="432"/>
      <c r="P15" s="432"/>
      <c r="Q15" s="432"/>
      <c r="R15" s="432"/>
      <c r="S15" s="432"/>
      <c r="T15" s="432"/>
      <c r="U15" s="432"/>
      <c r="V15" s="432"/>
      <c r="W15" s="432"/>
      <c r="X15" s="432"/>
    </row>
    <row r="16" spans="2:24">
      <c r="B16" s="45"/>
      <c r="C16" s="712"/>
      <c r="D16" s="712"/>
      <c r="E16" s="712"/>
      <c r="F16" s="712"/>
      <c r="G16" s="712"/>
      <c r="H16" s="712"/>
      <c r="I16" s="47"/>
      <c r="J16" s="432"/>
      <c r="K16" s="433"/>
      <c r="L16" s="432"/>
      <c r="M16" s="432"/>
      <c r="N16" s="432"/>
      <c r="O16" s="432"/>
      <c r="P16" s="432"/>
      <c r="Q16" s="432"/>
      <c r="R16" s="432"/>
      <c r="S16" s="432"/>
      <c r="T16" s="432"/>
      <c r="U16" s="432"/>
      <c r="V16" s="432"/>
      <c r="W16" s="432"/>
      <c r="X16" s="432"/>
    </row>
    <row r="17" spans="1:24">
      <c r="B17" s="45"/>
      <c r="C17" s="712"/>
      <c r="D17" s="712"/>
      <c r="E17" s="712"/>
      <c r="F17" s="712"/>
      <c r="G17" s="712"/>
      <c r="H17" s="712"/>
      <c r="I17" s="47"/>
      <c r="J17" s="432"/>
      <c r="K17" s="433"/>
      <c r="L17" s="263"/>
      <c r="M17" s="263"/>
      <c r="N17" s="263"/>
      <c r="O17" s="263"/>
      <c r="P17" s="263"/>
      <c r="Q17" s="263"/>
      <c r="R17" s="263"/>
      <c r="S17" s="263"/>
      <c r="T17" s="263"/>
      <c r="U17" s="432"/>
      <c r="V17" s="432"/>
      <c r="W17" s="432"/>
      <c r="X17" s="432"/>
    </row>
    <row r="18" spans="1:24">
      <c r="B18" s="45"/>
      <c r="C18" s="46"/>
      <c r="D18" s="46"/>
      <c r="E18" s="46"/>
      <c r="F18" s="46"/>
      <c r="G18" s="46"/>
      <c r="H18" s="46"/>
      <c r="I18" s="47"/>
      <c r="J18" s="432"/>
      <c r="K18" s="433"/>
      <c r="L18" s="263"/>
      <c r="M18" s="263"/>
      <c r="N18" s="263"/>
      <c r="O18" s="263"/>
      <c r="P18" s="263"/>
      <c r="Q18" s="263"/>
      <c r="R18" s="263"/>
      <c r="S18" s="263"/>
      <c r="T18" s="263"/>
      <c r="U18" s="432"/>
      <c r="V18" s="432"/>
      <c r="W18" s="432"/>
      <c r="X18" s="432"/>
    </row>
    <row r="19" spans="1:24">
      <c r="B19" s="45"/>
      <c r="C19" s="63" t="s">
        <v>21</v>
      </c>
      <c r="D19" s="46"/>
      <c r="E19" s="46"/>
      <c r="F19" s="46"/>
      <c r="G19" s="46"/>
      <c r="H19" s="46"/>
      <c r="I19" s="47"/>
      <c r="J19" s="432"/>
      <c r="K19" s="433"/>
      <c r="L19" s="263"/>
      <c r="M19" s="445" t="s">
        <v>22</v>
      </c>
      <c r="N19" s="445" t="s">
        <v>23</v>
      </c>
      <c r="O19" s="445" t="s">
        <v>24</v>
      </c>
      <c r="P19" s="445" t="s">
        <v>25</v>
      </c>
      <c r="Q19" s="445" t="s">
        <v>26</v>
      </c>
      <c r="R19" s="445"/>
      <c r="S19" s="263"/>
      <c r="T19" s="263"/>
      <c r="U19" s="432"/>
      <c r="V19" s="432"/>
      <c r="W19" s="432"/>
      <c r="X19" s="432"/>
    </row>
    <row r="20" spans="1:24" ht="15.6" customHeight="1">
      <c r="B20" s="45"/>
      <c r="C20" s="46"/>
      <c r="D20" s="46"/>
      <c r="E20" s="46"/>
      <c r="F20" s="46"/>
      <c r="G20" s="46"/>
      <c r="H20" s="46"/>
      <c r="I20" s="47"/>
      <c r="J20" s="432"/>
      <c r="K20" s="433"/>
      <c r="L20" s="263"/>
      <c r="M20" s="396">
        <f>G21</f>
        <v>0</v>
      </c>
      <c r="N20" s="396">
        <f>IF(OR(G21="Insufficient data",G21="Yes"),"n/a",G23)</f>
        <v>0</v>
      </c>
      <c r="O20" s="396" t="b">
        <f>IF(OR(G21="No",G21="Insufficient data"),"n/a",D40)</f>
        <v>0</v>
      </c>
      <c r="P20" s="396" t="b">
        <f>IF(OR(G21="No",G21="Insufficient data"),"n/a",D43)</f>
        <v>0</v>
      </c>
      <c r="Q20" s="263" t="b">
        <f>IF(OR(G21="No",G21="Insufficient data"),"n/a",D46)</f>
        <v>0</v>
      </c>
      <c r="R20" s="263"/>
      <c r="S20" s="263"/>
      <c r="T20" s="263"/>
      <c r="U20" s="432"/>
      <c r="V20" s="432"/>
      <c r="W20" s="432"/>
      <c r="X20" s="432"/>
    </row>
    <row r="21" spans="1:24">
      <c r="B21" s="45"/>
      <c r="C21" s="789" t="s">
        <v>27</v>
      </c>
      <c r="D21" s="789"/>
      <c r="E21" s="789"/>
      <c r="F21" s="790"/>
      <c r="G21" s="531"/>
      <c r="H21" s="454"/>
      <c r="I21" s="47"/>
      <c r="J21" s="432"/>
      <c r="K21" s="433"/>
      <c r="L21" s="263"/>
      <c r="M21" s="263"/>
      <c r="N21" s="263"/>
      <c r="O21" s="263"/>
      <c r="P21" s="263"/>
      <c r="Q21" s="263"/>
      <c r="R21" s="263"/>
      <c r="S21" s="263"/>
      <c r="T21" s="263"/>
      <c r="U21" s="432"/>
      <c r="V21" s="432"/>
      <c r="W21" s="432"/>
      <c r="X21" s="432"/>
    </row>
    <row r="22" spans="1:24" ht="3.95" customHeight="1">
      <c r="B22" s="45"/>
      <c r="C22" s="46"/>
      <c r="D22" s="46"/>
      <c r="E22" s="46"/>
      <c r="F22" s="46"/>
      <c r="G22" s="46"/>
      <c r="H22" s="200"/>
      <c r="I22" s="47"/>
      <c r="J22" s="432"/>
      <c r="K22" s="433"/>
      <c r="L22" s="263"/>
      <c r="M22" s="263"/>
      <c r="N22" s="263"/>
      <c r="O22" s="263"/>
      <c r="P22" s="263"/>
      <c r="Q22" s="263"/>
      <c r="R22" s="263"/>
      <c r="S22" s="263"/>
      <c r="T22" s="263"/>
      <c r="U22" s="432"/>
      <c r="V22" s="432"/>
      <c r="W22" s="432"/>
      <c r="X22" s="432"/>
    </row>
    <row r="23" spans="1:24">
      <c r="B23" s="45"/>
      <c r="C23" s="461" t="s">
        <v>28</v>
      </c>
      <c r="D23" s="462"/>
      <c r="E23" s="462"/>
      <c r="F23" s="462"/>
      <c r="G23" s="440"/>
      <c r="H23" s="200"/>
      <c r="I23" s="47"/>
      <c r="J23" s="432"/>
      <c r="K23" s="433"/>
      <c r="L23" s="263"/>
      <c r="M23" s="263"/>
      <c r="N23" s="263"/>
      <c r="O23" s="263"/>
      <c r="P23" s="263"/>
      <c r="Q23" s="263"/>
      <c r="R23" s="263"/>
      <c r="S23" s="263"/>
      <c r="T23" s="263"/>
      <c r="U23" s="432"/>
      <c r="V23" s="432"/>
      <c r="W23" s="432"/>
      <c r="X23" s="432"/>
    </row>
    <row r="24" spans="1:24" s="169" customFormat="1" ht="5.45" customHeight="1">
      <c r="A24" s="394"/>
      <c r="B24" s="140"/>
      <c r="C24" s="393"/>
      <c r="G24" s="739"/>
      <c r="I24" s="141"/>
      <c r="J24" s="128"/>
      <c r="K24" s="128"/>
      <c r="L24" s="414"/>
      <c r="M24" s="414"/>
      <c r="N24" s="414"/>
      <c r="O24" s="414"/>
      <c r="P24" s="414"/>
      <c r="Q24" s="414"/>
      <c r="R24" s="414"/>
      <c r="S24" s="414"/>
      <c r="T24" s="414"/>
      <c r="U24" s="128"/>
      <c r="V24" s="128"/>
      <c r="W24" s="128"/>
      <c r="X24" s="128"/>
    </row>
    <row r="25" spans="1:24" s="169" customFormat="1" ht="18.75" customHeight="1">
      <c r="B25" s="140"/>
      <c r="C25" s="393" t="s">
        <v>29</v>
      </c>
      <c r="G25" s="532"/>
      <c r="I25" s="141"/>
      <c r="J25" s="128"/>
      <c r="K25" s="128"/>
      <c r="L25" s="414"/>
      <c r="M25" s="414"/>
      <c r="N25" s="414"/>
      <c r="O25" s="414"/>
      <c r="P25" s="414"/>
      <c r="Q25" s="414"/>
      <c r="R25" s="414"/>
      <c r="S25" s="414"/>
      <c r="T25" s="414"/>
      <c r="U25" s="128"/>
      <c r="V25" s="128"/>
      <c r="W25" s="128"/>
      <c r="X25" s="128"/>
    </row>
    <row r="26" spans="1:24" s="169" customFormat="1" ht="6" customHeight="1">
      <c r="B26" s="140"/>
      <c r="C26" s="393"/>
      <c r="G26" s="739"/>
      <c r="I26" s="141"/>
      <c r="J26" s="128"/>
      <c r="K26" s="128"/>
      <c r="L26" s="128"/>
      <c r="M26" s="128"/>
      <c r="N26" s="128"/>
      <c r="O26" s="128"/>
      <c r="P26" s="128"/>
      <c r="Q26" s="128"/>
      <c r="R26" s="128"/>
      <c r="S26" s="128"/>
      <c r="T26" s="128"/>
      <c r="U26" s="128"/>
      <c r="V26" s="128"/>
      <c r="W26" s="128"/>
      <c r="X26" s="128"/>
    </row>
    <row r="27" spans="1:24" s="169" customFormat="1" ht="18.75" customHeight="1">
      <c r="B27" s="140"/>
      <c r="C27" s="82" t="s">
        <v>30</v>
      </c>
      <c r="D27" s="414"/>
      <c r="E27" s="414"/>
      <c r="F27" s="414"/>
      <c r="G27" s="455"/>
      <c r="I27" s="141"/>
      <c r="J27" s="128"/>
      <c r="K27" s="128"/>
      <c r="L27" s="128"/>
      <c r="M27" s="128"/>
      <c r="N27" s="128"/>
      <c r="O27" s="128"/>
      <c r="P27" s="128"/>
      <c r="Q27" s="128"/>
      <c r="R27" s="128"/>
      <c r="S27" s="128"/>
      <c r="T27" s="128"/>
      <c r="U27" s="128"/>
      <c r="V27" s="128"/>
      <c r="W27" s="128"/>
      <c r="X27" s="128"/>
    </row>
    <row r="28" spans="1:24" s="169" customFormat="1" ht="6.75" customHeight="1">
      <c r="B28" s="140"/>
      <c r="C28" s="393"/>
      <c r="G28" s="739"/>
      <c r="I28" s="141"/>
      <c r="J28" s="128"/>
      <c r="K28" s="128"/>
      <c r="L28" s="128"/>
      <c r="M28" s="128"/>
      <c r="N28" s="128"/>
      <c r="O28" s="128"/>
      <c r="P28" s="128"/>
      <c r="Q28" s="128"/>
      <c r="R28" s="128"/>
      <c r="S28" s="128"/>
      <c r="T28" s="128"/>
      <c r="U28" s="128"/>
      <c r="V28" s="128"/>
      <c r="W28" s="128"/>
      <c r="X28" s="128"/>
    </row>
    <row r="29" spans="1:24" s="169" customFormat="1" ht="18.75" customHeight="1">
      <c r="B29" s="140"/>
      <c r="C29" s="805"/>
      <c r="D29" s="805"/>
      <c r="E29" s="805"/>
      <c r="F29" s="805"/>
      <c r="G29" s="805"/>
      <c r="I29" s="141"/>
      <c r="J29" s="128"/>
      <c r="K29" s="128"/>
      <c r="L29" s="128"/>
      <c r="M29" s="128"/>
      <c r="N29" s="128"/>
      <c r="O29" s="128"/>
      <c r="P29" s="128"/>
      <c r="Q29" s="128"/>
      <c r="R29" s="128"/>
      <c r="S29" s="128"/>
      <c r="T29" s="128"/>
      <c r="U29" s="128"/>
      <c r="V29" s="128"/>
      <c r="W29" s="128"/>
      <c r="X29" s="128"/>
    </row>
    <row r="30" spans="1:24" s="169" customFormat="1" ht="18.75" customHeight="1">
      <c r="B30" s="140"/>
      <c r="C30" s="805"/>
      <c r="D30" s="805"/>
      <c r="E30" s="805"/>
      <c r="F30" s="805"/>
      <c r="G30" s="805"/>
      <c r="I30" s="141"/>
      <c r="J30" s="128"/>
      <c r="K30" s="128"/>
      <c r="L30" s="128"/>
      <c r="M30" s="128"/>
      <c r="N30" s="128"/>
      <c r="O30" s="128"/>
      <c r="P30" s="128"/>
      <c r="Q30" s="128"/>
      <c r="R30" s="128"/>
      <c r="S30" s="128"/>
      <c r="T30" s="128"/>
      <c r="U30" s="128"/>
      <c r="V30" s="128"/>
      <c r="W30" s="128"/>
      <c r="X30" s="128"/>
    </row>
    <row r="31" spans="1:24" s="169" customFormat="1" ht="18.75" customHeight="1">
      <c r="B31" s="140"/>
      <c r="C31" s="805"/>
      <c r="D31" s="805"/>
      <c r="E31" s="805"/>
      <c r="F31" s="805"/>
      <c r="G31" s="805"/>
      <c r="I31" s="141"/>
      <c r="J31" s="128"/>
      <c r="K31" s="128"/>
      <c r="L31" s="128"/>
      <c r="M31" s="128"/>
      <c r="N31" s="128"/>
      <c r="O31" s="128"/>
      <c r="P31" s="128"/>
      <c r="Q31" s="128"/>
      <c r="R31" s="128"/>
      <c r="S31" s="128"/>
      <c r="T31" s="128"/>
      <c r="U31" s="128"/>
      <c r="V31" s="128"/>
      <c r="W31" s="128"/>
      <c r="X31" s="128"/>
    </row>
    <row r="32" spans="1:24" s="169" customFormat="1" ht="18.75" customHeight="1">
      <c r="B32" s="140"/>
      <c r="C32" s="805"/>
      <c r="D32" s="805"/>
      <c r="E32" s="805"/>
      <c r="F32" s="805"/>
      <c r="G32" s="805"/>
      <c r="I32" s="141"/>
      <c r="J32" s="128"/>
      <c r="K32" s="128"/>
      <c r="L32" s="128"/>
      <c r="M32" s="128"/>
      <c r="N32" s="128"/>
      <c r="O32" s="128"/>
      <c r="P32" s="128"/>
      <c r="Q32" s="128"/>
      <c r="R32" s="128"/>
      <c r="S32" s="128"/>
      <c r="T32" s="128"/>
      <c r="U32" s="128"/>
      <c r="V32" s="128"/>
      <c r="W32" s="128"/>
      <c r="X32" s="128"/>
    </row>
    <row r="33" spans="2:25" s="169" customFormat="1" ht="18.75" customHeight="1">
      <c r="B33" s="140"/>
      <c r="C33" s="805"/>
      <c r="D33" s="805"/>
      <c r="E33" s="805"/>
      <c r="F33" s="805"/>
      <c r="G33" s="805"/>
      <c r="I33" s="141"/>
      <c r="J33" s="128"/>
      <c r="K33" s="128"/>
      <c r="L33" s="128"/>
      <c r="M33" s="128"/>
      <c r="N33" s="128"/>
      <c r="O33" s="128"/>
      <c r="P33" s="128"/>
      <c r="Q33" s="128"/>
      <c r="R33" s="128"/>
      <c r="S33" s="128"/>
      <c r="T33" s="128"/>
      <c r="U33" s="128"/>
      <c r="V33" s="128"/>
      <c r="W33" s="128"/>
      <c r="X33" s="128"/>
    </row>
    <row r="34" spans="2:25" s="169" customFormat="1" ht="18.75" customHeight="1">
      <c r="B34" s="140"/>
      <c r="C34" s="805"/>
      <c r="D34" s="805"/>
      <c r="E34" s="805"/>
      <c r="F34" s="805"/>
      <c r="G34" s="805"/>
      <c r="I34" s="141"/>
      <c r="J34" s="128"/>
      <c r="K34" s="128"/>
      <c r="L34" s="128"/>
      <c r="M34" s="128"/>
      <c r="N34" s="128"/>
      <c r="O34" s="128"/>
      <c r="P34" s="128"/>
      <c r="Q34" s="128"/>
      <c r="R34" s="128"/>
      <c r="S34" s="128"/>
      <c r="T34" s="128"/>
      <c r="U34" s="128"/>
      <c r="V34" s="128"/>
      <c r="W34" s="128"/>
      <c r="X34" s="128"/>
    </row>
    <row r="35" spans="2:25" s="169" customFormat="1" ht="18.75" customHeight="1">
      <c r="B35" s="140"/>
      <c r="C35" s="805"/>
      <c r="D35" s="805"/>
      <c r="E35" s="805"/>
      <c r="F35" s="805"/>
      <c r="G35" s="805"/>
      <c r="I35" s="141"/>
      <c r="J35" s="128"/>
      <c r="K35" s="128"/>
      <c r="L35" s="128"/>
      <c r="M35" s="128"/>
      <c r="N35" s="128"/>
      <c r="O35" s="128"/>
      <c r="P35" s="128"/>
      <c r="Q35" s="128"/>
      <c r="R35" s="128"/>
      <c r="S35" s="128"/>
      <c r="T35" s="128"/>
      <c r="U35" s="128"/>
      <c r="V35" s="128"/>
      <c r="W35" s="128"/>
      <c r="X35" s="128"/>
    </row>
    <row r="36" spans="2:25" s="169" customFormat="1" ht="18.75" customHeight="1">
      <c r="B36" s="140"/>
      <c r="C36" s="805"/>
      <c r="D36" s="805"/>
      <c r="E36" s="805"/>
      <c r="F36" s="805"/>
      <c r="G36" s="805"/>
      <c r="I36" s="141"/>
      <c r="J36" s="128"/>
      <c r="K36" s="128"/>
      <c r="L36" s="128"/>
      <c r="M36" s="128"/>
      <c r="N36" s="128"/>
      <c r="O36" s="128"/>
      <c r="P36" s="128"/>
      <c r="Q36" s="128"/>
      <c r="R36" s="128"/>
      <c r="S36" s="128"/>
      <c r="T36" s="128"/>
      <c r="U36" s="128"/>
      <c r="V36" s="128"/>
      <c r="W36" s="128"/>
      <c r="X36" s="128"/>
    </row>
    <row r="37" spans="2:25" s="169" customFormat="1" ht="18.75" customHeight="1">
      <c r="B37" s="140"/>
      <c r="C37" s="393"/>
      <c r="G37" s="739"/>
      <c r="I37" s="141"/>
      <c r="J37" s="128"/>
      <c r="K37" s="128"/>
      <c r="L37" s="128"/>
      <c r="M37" s="128"/>
      <c r="N37" s="128"/>
      <c r="O37" s="128"/>
      <c r="P37" s="128"/>
      <c r="Q37" s="128"/>
      <c r="R37" s="128"/>
      <c r="S37" s="128"/>
      <c r="T37" s="128"/>
      <c r="U37" s="128"/>
      <c r="V37" s="128"/>
      <c r="W37" s="128"/>
      <c r="X37" s="128"/>
    </row>
    <row r="38" spans="2:25">
      <c r="B38" s="140"/>
      <c r="C38" s="450" t="s">
        <v>31</v>
      </c>
      <c r="D38" s="391"/>
      <c r="E38" s="391"/>
      <c r="F38" s="169"/>
      <c r="G38" s="456"/>
      <c r="H38" s="457"/>
      <c r="I38" s="47"/>
      <c r="J38" s="432"/>
      <c r="K38" s="433"/>
      <c r="L38" s="432"/>
      <c r="M38" s="432"/>
      <c r="N38" s="432"/>
      <c r="O38" s="432"/>
      <c r="P38" s="432"/>
      <c r="Q38" s="432"/>
      <c r="R38" s="432"/>
      <c r="S38" s="432"/>
      <c r="T38" s="432"/>
      <c r="U38" s="432"/>
      <c r="V38" s="432"/>
      <c r="W38" s="432"/>
      <c r="X38" s="432"/>
    </row>
    <row r="39" spans="2:25">
      <c r="B39" s="140"/>
      <c r="C39" s="391"/>
      <c r="D39" s="41"/>
      <c r="E39" s="391"/>
      <c r="F39" s="169"/>
      <c r="G39" s="456"/>
      <c r="H39" s="457"/>
      <c r="I39" s="47"/>
      <c r="J39" s="432"/>
      <c r="K39" s="433"/>
      <c r="L39" s="432"/>
      <c r="M39" s="432"/>
      <c r="N39" s="432"/>
      <c r="O39" s="432"/>
      <c r="P39" s="432"/>
      <c r="Q39" s="432"/>
      <c r="R39" s="432"/>
      <c r="S39" s="432"/>
      <c r="T39" s="432"/>
      <c r="U39" s="432"/>
      <c r="V39" s="432"/>
      <c r="W39" s="432"/>
      <c r="X39" s="432"/>
    </row>
    <row r="40" spans="2:25">
      <c r="B40" s="140"/>
      <c r="C40" s="391"/>
      <c r="D40" s="459" t="b">
        <v>0</v>
      </c>
      <c r="E40" s="803" t="s">
        <v>32</v>
      </c>
      <c r="F40" s="803"/>
      <c r="G40" s="456"/>
      <c r="H40" s="457"/>
      <c r="I40" s="47"/>
      <c r="J40" s="432"/>
      <c r="K40" s="433"/>
      <c r="L40" s="432"/>
      <c r="M40" s="432"/>
      <c r="N40" s="432"/>
      <c r="O40" s="432"/>
      <c r="P40" s="432"/>
      <c r="Q40" s="432"/>
      <c r="R40" s="432"/>
      <c r="S40" s="432"/>
      <c r="T40" s="432"/>
      <c r="U40" s="432"/>
      <c r="V40" s="432"/>
      <c r="W40" s="432"/>
      <c r="X40" s="432"/>
    </row>
    <row r="41" spans="2:25" ht="99.75" customHeight="1">
      <c r="B41" s="140"/>
      <c r="C41" s="391"/>
      <c r="D41" s="395"/>
      <c r="E41" s="799" t="s">
        <v>33</v>
      </c>
      <c r="F41" s="799"/>
      <c r="G41" s="456"/>
      <c r="H41" s="457"/>
      <c r="I41" s="47"/>
      <c r="J41" s="432"/>
      <c r="K41" s="433"/>
      <c r="L41" s="432"/>
      <c r="M41" s="432"/>
      <c r="N41" s="432"/>
      <c r="O41" s="432"/>
      <c r="P41" s="432"/>
      <c r="Q41" s="432"/>
      <c r="R41" s="432"/>
      <c r="S41" s="432"/>
      <c r="T41" s="432"/>
      <c r="U41" s="432"/>
      <c r="V41" s="432"/>
      <c r="W41" s="432"/>
      <c r="X41" s="432"/>
      <c r="Y41" s="432"/>
    </row>
    <row r="42" spans="2:25">
      <c r="B42" s="140"/>
      <c r="C42" s="391"/>
      <c r="D42" s="395"/>
      <c r="E42" s="434"/>
      <c r="F42" s="434"/>
      <c r="G42" s="456"/>
      <c r="H42" s="457"/>
      <c r="I42" s="47"/>
      <c r="J42" s="432"/>
      <c r="K42" s="433"/>
      <c r="L42" s="432"/>
      <c r="M42" s="432"/>
      <c r="N42" s="432"/>
      <c r="O42" s="432"/>
      <c r="P42" s="432"/>
      <c r="Q42" s="432"/>
      <c r="R42" s="432"/>
      <c r="S42" s="432"/>
      <c r="T42" s="432"/>
      <c r="U42" s="432"/>
      <c r="V42" s="432"/>
      <c r="W42" s="432"/>
      <c r="X42" s="432"/>
    </row>
    <row r="43" spans="2:25">
      <c r="B43" s="140"/>
      <c r="C43" s="391"/>
      <c r="D43" s="460" t="b">
        <v>0</v>
      </c>
      <c r="E43" s="392" t="s">
        <v>34</v>
      </c>
      <c r="F43" s="169"/>
      <c r="G43" s="456"/>
      <c r="H43" s="457"/>
      <c r="I43" s="47"/>
      <c r="J43" s="432"/>
      <c r="K43" s="433"/>
      <c r="L43" s="432"/>
      <c r="M43" s="432"/>
      <c r="N43" s="432"/>
      <c r="O43" s="432"/>
      <c r="P43" s="432"/>
      <c r="Q43" s="432"/>
      <c r="R43" s="432"/>
      <c r="S43" s="432"/>
      <c r="T43" s="432"/>
      <c r="U43" s="432"/>
      <c r="V43" s="432"/>
      <c r="W43" s="432"/>
      <c r="X43" s="432"/>
    </row>
    <row r="44" spans="2:25" ht="113.25" customHeight="1">
      <c r="B44" s="140"/>
      <c r="C44" s="391"/>
      <c r="D44" s="738"/>
      <c r="E44" s="799" t="s">
        <v>35</v>
      </c>
      <c r="F44" s="799"/>
      <c r="G44" s="456"/>
      <c r="H44" s="457"/>
      <c r="I44" s="47"/>
      <c r="J44" s="432"/>
      <c r="K44" s="433"/>
      <c r="L44" s="432"/>
      <c r="M44" s="432"/>
      <c r="N44" s="432"/>
      <c r="O44" s="432"/>
      <c r="P44" s="432"/>
      <c r="Q44" s="432"/>
      <c r="R44" s="432"/>
      <c r="S44" s="432"/>
      <c r="T44" s="432"/>
      <c r="U44" s="432"/>
      <c r="V44" s="432"/>
      <c r="W44" s="432"/>
      <c r="X44" s="432"/>
    </row>
    <row r="45" spans="2:25">
      <c r="B45" s="140"/>
      <c r="C45" s="391"/>
      <c r="D45" s="395"/>
      <c r="E45" s="713"/>
      <c r="F45" s="713"/>
      <c r="G45" s="456"/>
      <c r="H45" s="457"/>
      <c r="I45" s="47"/>
      <c r="J45" s="432"/>
      <c r="K45" s="433"/>
      <c r="L45" s="432"/>
      <c r="M45" s="432"/>
      <c r="N45" s="432"/>
      <c r="O45" s="432"/>
      <c r="P45" s="432"/>
      <c r="Q45" s="432"/>
      <c r="R45" s="432"/>
      <c r="S45" s="432"/>
      <c r="T45" s="432"/>
      <c r="U45" s="432"/>
      <c r="V45" s="432"/>
      <c r="W45" s="432"/>
      <c r="X45" s="432"/>
    </row>
    <row r="46" spans="2:25">
      <c r="B46" s="140"/>
      <c r="C46" s="391"/>
      <c r="D46" s="459" t="b">
        <v>0</v>
      </c>
      <c r="E46" s="800" t="s">
        <v>36</v>
      </c>
      <c r="F46" s="799"/>
      <c r="G46" s="456"/>
      <c r="H46" s="457"/>
      <c r="I46" s="47"/>
      <c r="J46" s="432"/>
      <c r="K46" s="433"/>
      <c r="L46" s="432"/>
      <c r="M46" s="432"/>
      <c r="N46" s="432"/>
      <c r="O46" s="432"/>
      <c r="P46" s="432"/>
      <c r="Q46" s="432"/>
      <c r="R46" s="432"/>
      <c r="S46" s="432"/>
      <c r="T46" s="432"/>
      <c r="U46" s="432"/>
      <c r="V46" s="432"/>
      <c r="W46" s="432"/>
      <c r="X46" s="432"/>
    </row>
    <row r="47" spans="2:25" ht="103.9" customHeight="1">
      <c r="B47" s="140"/>
      <c r="C47" s="391"/>
      <c r="D47" s="391"/>
      <c r="E47" s="799" t="s">
        <v>37</v>
      </c>
      <c r="F47" s="799"/>
      <c r="G47" s="456"/>
      <c r="H47" s="457"/>
      <c r="I47" s="47"/>
      <c r="J47" s="432"/>
      <c r="K47" s="433"/>
      <c r="L47" s="432"/>
      <c r="M47" s="432"/>
      <c r="N47" s="432"/>
      <c r="O47" s="432"/>
      <c r="P47" s="432"/>
      <c r="Q47" s="432"/>
      <c r="R47" s="432"/>
      <c r="S47" s="432"/>
      <c r="T47" s="432"/>
      <c r="U47" s="432"/>
      <c r="V47" s="432"/>
      <c r="W47" s="432"/>
      <c r="X47" s="432"/>
    </row>
    <row r="48" spans="2:25">
      <c r="B48" s="140"/>
      <c r="C48" s="392"/>
      <c r="D48" s="391"/>
      <c r="E48" s="391"/>
      <c r="F48" s="169"/>
      <c r="G48" s="456"/>
      <c r="H48" s="457"/>
      <c r="I48" s="47"/>
      <c r="J48" s="432"/>
      <c r="K48" s="433"/>
      <c r="L48" s="432"/>
      <c r="M48" s="432"/>
      <c r="N48" s="432"/>
      <c r="O48" s="432"/>
      <c r="P48" s="432"/>
      <c r="Q48" s="432"/>
      <c r="R48" s="432"/>
      <c r="S48" s="432"/>
      <c r="T48" s="432"/>
      <c r="U48" s="432"/>
      <c r="V48" s="432"/>
      <c r="W48" s="432"/>
      <c r="X48" s="432"/>
    </row>
    <row r="49" spans="2:24" ht="15.75" customHeight="1">
      <c r="B49" s="140"/>
      <c r="C49" s="392"/>
      <c r="D49" s="802" t="s">
        <v>38</v>
      </c>
      <c r="E49" s="802"/>
      <c r="F49" s="802"/>
      <c r="G49" s="802"/>
      <c r="H49" s="457"/>
      <c r="I49" s="47"/>
      <c r="J49" s="432"/>
      <c r="K49" s="433"/>
      <c r="L49" s="432"/>
      <c r="M49" s="432"/>
      <c r="N49" s="432"/>
      <c r="O49" s="432"/>
      <c r="P49" s="432"/>
      <c r="Q49" s="432"/>
      <c r="R49" s="432"/>
      <c r="S49" s="432"/>
      <c r="T49" s="432"/>
      <c r="U49" s="432"/>
      <c r="V49" s="432"/>
      <c r="W49" s="432"/>
      <c r="X49" s="432"/>
    </row>
    <row r="50" spans="2:24" ht="409.5" customHeight="1">
      <c r="B50" s="140"/>
      <c r="C50" s="392"/>
      <c r="D50" s="737"/>
      <c r="E50" s="801" t="e" cm="1">
        <f t="array" ref="E50">INDEX(SNS[Output],MATCH(1,(M20=SNS[Tool])*(N20=SNS[Adjacent])*(O20=SNS[Sufficient])*(P20=SNS[Overriding - Rev Area])*(Q20=SNS[Overriding - Rev Strategy]),0))</f>
        <v>#N/A</v>
      </c>
      <c r="F50" s="801"/>
      <c r="G50" s="801"/>
      <c r="I50" s="47"/>
      <c r="J50" s="432"/>
      <c r="K50" s="433"/>
      <c r="L50" s="432"/>
      <c r="M50" s="432"/>
      <c r="N50" s="432"/>
      <c r="O50" s="432"/>
      <c r="P50" s="432"/>
      <c r="Q50" s="432"/>
      <c r="R50" s="432"/>
      <c r="S50" s="432"/>
      <c r="T50" s="432"/>
      <c r="U50" s="432"/>
      <c r="V50" s="432"/>
      <c r="W50" s="432"/>
      <c r="X50" s="432"/>
    </row>
    <row r="51" spans="2:24" ht="408.75" customHeight="1">
      <c r="B51" s="45"/>
      <c r="C51" s="46"/>
      <c r="D51" s="737"/>
      <c r="E51" s="801"/>
      <c r="F51" s="801"/>
      <c r="G51" s="801"/>
      <c r="H51" s="66"/>
      <c r="I51" s="47"/>
      <c r="J51" s="432"/>
      <c r="K51" s="433"/>
      <c r="L51" s="432"/>
      <c r="M51" s="432"/>
      <c r="N51" s="432"/>
      <c r="O51" s="432"/>
      <c r="P51" s="432"/>
      <c r="Q51" s="432"/>
      <c r="R51" s="432"/>
      <c r="S51" s="432"/>
      <c r="T51" s="432"/>
      <c r="U51" s="432"/>
      <c r="V51" s="432"/>
      <c r="W51" s="432"/>
      <c r="X51" s="432"/>
    </row>
    <row r="52" spans="2:24">
      <c r="B52" s="45"/>
      <c r="C52" s="439"/>
      <c r="D52" s="458"/>
      <c r="E52" s="458"/>
      <c r="F52" s="458"/>
      <c r="G52" s="458"/>
      <c r="H52" s="458"/>
      <c r="I52" s="47"/>
      <c r="J52" s="432"/>
      <c r="K52" s="433"/>
      <c r="L52" s="432"/>
      <c r="M52" s="432"/>
      <c r="N52" s="432"/>
      <c r="O52" s="432"/>
      <c r="P52" s="432"/>
      <c r="Q52" s="432"/>
      <c r="R52" s="432"/>
      <c r="S52" s="432"/>
      <c r="T52" s="432"/>
      <c r="U52" s="432"/>
      <c r="V52" s="432"/>
      <c r="W52" s="432"/>
      <c r="X52" s="432"/>
    </row>
    <row r="53" spans="2:24">
      <c r="B53" s="45"/>
      <c r="C53" s="776" t="s">
        <v>19</v>
      </c>
      <c r="D53" s="798"/>
      <c r="E53" s="798"/>
      <c r="F53" s="798"/>
      <c r="G53" s="798"/>
      <c r="H53" s="798"/>
      <c r="I53" s="47"/>
      <c r="J53" s="432"/>
      <c r="K53" s="433"/>
      <c r="L53" s="432"/>
      <c r="M53" s="432"/>
      <c r="N53" s="432"/>
      <c r="O53" s="432"/>
      <c r="P53" s="432"/>
      <c r="Q53" s="432"/>
      <c r="R53" s="432"/>
      <c r="S53" s="432"/>
      <c r="T53" s="432"/>
      <c r="U53" s="432"/>
      <c r="V53" s="432"/>
      <c r="W53" s="432"/>
      <c r="X53" s="432"/>
    </row>
    <row r="54" spans="2:24">
      <c r="B54" s="45"/>
      <c r="C54" s="46"/>
      <c r="D54" s="46"/>
      <c r="E54" s="46"/>
      <c r="F54" s="46"/>
      <c r="G54" s="46"/>
      <c r="H54" s="46"/>
      <c r="I54" s="47"/>
      <c r="J54" s="432"/>
      <c r="K54" s="433"/>
      <c r="L54" s="432"/>
      <c r="M54" s="432"/>
      <c r="N54" s="432"/>
      <c r="O54" s="432"/>
      <c r="P54" s="432"/>
      <c r="Q54" s="432"/>
      <c r="R54" s="432"/>
      <c r="S54" s="432"/>
      <c r="T54" s="432"/>
      <c r="U54" s="432"/>
      <c r="V54" s="432"/>
      <c r="W54" s="432"/>
      <c r="X54" s="432"/>
    </row>
    <row r="55" spans="2:24">
      <c r="B55" s="45"/>
      <c r="C55" s="46"/>
      <c r="D55" s="46"/>
      <c r="E55" s="46"/>
      <c r="F55" s="46"/>
      <c r="G55" s="46"/>
      <c r="H55" s="46"/>
      <c r="I55" s="47"/>
    </row>
    <row r="56" spans="2:24">
      <c r="B56" s="45"/>
      <c r="C56" s="46"/>
      <c r="D56" s="46"/>
      <c r="E56" s="46"/>
      <c r="F56" s="46"/>
      <c r="G56" s="46"/>
      <c r="H56" s="46"/>
      <c r="I56" s="47"/>
    </row>
    <row r="57" spans="2:24">
      <c r="B57" s="45"/>
      <c r="C57" s="46"/>
      <c r="D57" s="46"/>
      <c r="E57" s="46"/>
      <c r="F57" s="46"/>
      <c r="G57" s="46"/>
      <c r="H57" s="46"/>
      <c r="I57" s="47"/>
    </row>
    <row r="58" spans="2:24">
      <c r="B58" s="45"/>
      <c r="C58" s="46"/>
      <c r="D58" s="46"/>
      <c r="E58" s="46"/>
      <c r="F58" s="46"/>
      <c r="G58" s="46"/>
      <c r="H58" s="46"/>
      <c r="I58" s="47"/>
    </row>
    <row r="59" spans="2:24">
      <c r="B59" s="45"/>
      <c r="C59" s="46"/>
      <c r="D59" s="46"/>
      <c r="E59" s="46"/>
      <c r="F59" s="46"/>
      <c r="G59" s="46"/>
      <c r="H59" s="46"/>
      <c r="I59" s="47"/>
    </row>
    <row r="60" spans="2:24">
      <c r="B60" s="45"/>
      <c r="C60" s="46"/>
      <c r="D60" s="46"/>
      <c r="E60" s="46"/>
      <c r="F60" s="46"/>
      <c r="G60" s="46"/>
      <c r="H60" s="46"/>
      <c r="I60" s="47"/>
    </row>
    <row r="61" spans="2:24">
      <c r="B61" s="45"/>
      <c r="C61" s="46"/>
      <c r="D61" s="46"/>
      <c r="E61" s="46"/>
      <c r="F61" s="46"/>
      <c r="G61" s="46"/>
      <c r="H61" s="46"/>
      <c r="I61" s="47"/>
    </row>
    <row r="62" spans="2:24">
      <c r="B62" s="45"/>
      <c r="C62" s="46"/>
      <c r="D62" s="46"/>
      <c r="E62" s="46"/>
      <c r="F62" s="46"/>
      <c r="G62" s="46"/>
      <c r="H62" s="46"/>
      <c r="I62" s="47"/>
    </row>
    <row r="63" spans="2:24">
      <c r="B63" s="45"/>
      <c r="C63" s="46"/>
      <c r="D63" s="46"/>
      <c r="E63" s="46"/>
      <c r="F63" s="46"/>
      <c r="G63" s="46"/>
      <c r="H63" s="46"/>
      <c r="I63" s="47"/>
    </row>
    <row r="64" spans="2:24">
      <c r="B64" s="45"/>
      <c r="C64" s="46"/>
      <c r="D64" s="46"/>
      <c r="E64" s="46"/>
      <c r="F64" s="46"/>
      <c r="G64" s="46"/>
      <c r="H64" s="46"/>
      <c r="I64" s="47"/>
    </row>
    <row r="65" spans="2:9">
      <c r="B65" s="45"/>
      <c r="C65" s="46"/>
      <c r="D65" s="46"/>
      <c r="E65" s="46"/>
      <c r="F65" s="46"/>
      <c r="G65" s="46"/>
      <c r="H65" s="46"/>
      <c r="I65" s="47"/>
    </row>
    <row r="66" spans="2:9" ht="16.5" thickBot="1">
      <c r="B66" s="48"/>
      <c r="C66" s="49"/>
      <c r="D66" s="49"/>
      <c r="E66" s="49"/>
      <c r="F66" s="49"/>
      <c r="G66" s="49"/>
      <c r="H66" s="49"/>
      <c r="I66" s="50"/>
    </row>
    <row r="106" spans="3:8">
      <c r="H106" s="68"/>
    </row>
    <row r="107" spans="3:8">
      <c r="C107" s="69"/>
      <c r="D107" s="69"/>
      <c r="E107" s="69"/>
      <c r="F107" s="68"/>
      <c r="G107" s="68"/>
      <c r="H107" s="68"/>
    </row>
    <row r="108" spans="3:8">
      <c r="C108" s="70"/>
      <c r="D108" s="69"/>
      <c r="E108" s="69"/>
      <c r="F108" s="69"/>
      <c r="G108" s="68"/>
      <c r="H108" s="68"/>
    </row>
    <row r="109" spans="3:8">
      <c r="C109" s="70"/>
      <c r="D109" s="69"/>
      <c r="E109" s="69"/>
      <c r="F109" s="69"/>
      <c r="G109" s="68"/>
      <c r="H109" s="68"/>
    </row>
    <row r="110" spans="3:8">
      <c r="C110" s="70"/>
      <c r="D110" s="69"/>
      <c r="E110" s="69"/>
      <c r="F110" s="69"/>
      <c r="G110" s="68"/>
    </row>
    <row r="111" spans="3:8">
      <c r="C111" s="70"/>
      <c r="D111" s="69"/>
      <c r="E111" s="69"/>
      <c r="F111" s="69"/>
      <c r="G111" s="68"/>
    </row>
    <row r="112" spans="3:8">
      <c r="C112" s="70"/>
      <c r="D112" s="69"/>
      <c r="E112" s="69"/>
    </row>
    <row r="118" spans="5:9">
      <c r="H118" s="68"/>
    </row>
    <row r="119" spans="5:9">
      <c r="H119" s="69"/>
    </row>
    <row r="120" spans="5:9">
      <c r="E120" s="69"/>
      <c r="F120" s="68"/>
      <c r="G120" s="69"/>
      <c r="H120" s="68"/>
    </row>
    <row r="121" spans="5:9">
      <c r="E121" s="70"/>
      <c r="F121" s="69"/>
      <c r="G121" s="69"/>
      <c r="H121" s="69"/>
      <c r="I121" s="68"/>
    </row>
    <row r="122" spans="5:9">
      <c r="E122" s="70"/>
      <c r="F122" s="69"/>
      <c r="G122" s="69"/>
      <c r="H122" s="68"/>
      <c r="I122" s="68"/>
    </row>
    <row r="123" spans="5:9">
      <c r="E123" s="70"/>
      <c r="F123" s="69"/>
      <c r="G123" s="69"/>
      <c r="I123" s="68"/>
    </row>
    <row r="124" spans="5:9">
      <c r="E124" s="70"/>
      <c r="F124" s="69"/>
      <c r="G124" s="69"/>
      <c r="I124" s="68"/>
    </row>
    <row r="125" spans="5:9">
      <c r="E125" s="70"/>
      <c r="F125" s="69"/>
      <c r="G125" s="69"/>
    </row>
  </sheetData>
  <sheetProtection algorithmName="SHA-512" hashValue="uvqw7PKZLob1Sb8XgsxucGpBCYlGE12RoJj2x+q8mFwCgwIIFRD2vmwk+fqHRXlApinnI5oODEeocNCYfmt15w==" saltValue="HynSQKrmRlm93yPecieCEA==" spinCount="100000" sheet="1" objects="1" scenarios="1"/>
  <mergeCells count="13">
    <mergeCell ref="E40:F40"/>
    <mergeCell ref="E47:F47"/>
    <mergeCell ref="C3:H3"/>
    <mergeCell ref="C5:G5"/>
    <mergeCell ref="C7:G7"/>
    <mergeCell ref="C21:F21"/>
    <mergeCell ref="E44:F44"/>
    <mergeCell ref="C29:G36"/>
    <mergeCell ref="C53:H53"/>
    <mergeCell ref="E41:F41"/>
    <mergeCell ref="E46:F46"/>
    <mergeCell ref="E50:G51"/>
    <mergeCell ref="D49:G49"/>
  </mergeCells>
  <conditionalFormatting sqref="C23:G23">
    <cfRule type="colorScale" priority="6">
      <colorScale>
        <cfvo type="min"/>
        <cfvo type="max"/>
        <color rgb="FFFF7128"/>
        <color rgb="FFFFEF9C"/>
      </colorScale>
    </cfRule>
  </conditionalFormatting>
  <conditionalFormatting sqref="C23">
    <cfRule type="expression" dxfId="122" priority="5">
      <formula>$G$21="No"</formula>
    </cfRule>
  </conditionalFormatting>
  <conditionalFormatting sqref="G23">
    <cfRule type="expression" dxfId="121" priority="4">
      <formula>$G$21="No"</formula>
    </cfRule>
  </conditionalFormatting>
  <conditionalFormatting sqref="C27:G27">
    <cfRule type="expression" dxfId="120" priority="3">
      <formula>$G$25="Yes"</formula>
    </cfRule>
  </conditionalFormatting>
  <conditionalFormatting sqref="C29:G36">
    <cfRule type="expression" dxfId="119" priority="2">
      <formula>$G$25="Yes"</formula>
    </cfRule>
  </conditionalFormatting>
  <conditionalFormatting sqref="C38:F47">
    <cfRule type="expression" dxfId="118" priority="1">
      <formula>AND($G$21="No",$G$23="No")</formula>
    </cfRule>
  </conditionalFormatting>
  <dataValidations count="3">
    <dataValidation allowBlank="1" showErrorMessage="1" prompt="Units may be considered comparable opportunities if they have the same household (elderly) and tenure (renter); require roughly the same total tenant payment; serve the same incomes are located in the same housing market; and are in standard condition." sqref="D40:D42 D45:D46" xr:uid="{DC384285-3B22-46B6-8677-290442F58275}"/>
    <dataValidation type="list" allowBlank="1" showInputMessage="1" showErrorMessage="1" sqref="G23 G25" xr:uid="{ED9771AA-858E-4F24-A205-AB8E1DC10B30}">
      <formula1>"Yes,No"</formula1>
    </dataValidation>
    <dataValidation type="list" allowBlank="1" showInputMessage="1" showErrorMessage="1" sqref="G21" xr:uid="{E6B6A2D4-D6D4-41CE-AF19-CE51898014F5}">
      <formula1>"Yes,No,Insufficient data"</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3</xdr:col>
                    <xdr:colOff>47625</xdr:colOff>
                    <xdr:row>38</xdr:row>
                    <xdr:rowOff>190500</xdr:rowOff>
                  </from>
                  <to>
                    <xdr:col>4</xdr:col>
                    <xdr:colOff>57150</xdr:colOff>
                    <xdr:row>40</xdr:row>
                    <xdr:rowOff>19050</xdr:rowOff>
                  </to>
                </anchor>
              </controlPr>
            </control>
          </mc:Choice>
        </mc:AlternateContent>
        <mc:AlternateContent xmlns:mc="http://schemas.openxmlformats.org/markup-compatibility/2006">
          <mc:Choice Requires="x14">
            <control shapeId="37890" r:id="rId5" name="Check Box 2">
              <controlPr locked="0" defaultSize="0" autoFill="0" autoLine="0" autoPict="0">
                <anchor moveWithCells="1">
                  <from>
                    <xdr:col>3</xdr:col>
                    <xdr:colOff>28575</xdr:colOff>
                    <xdr:row>42</xdr:row>
                    <xdr:rowOff>0</xdr:rowOff>
                  </from>
                  <to>
                    <xdr:col>4</xdr:col>
                    <xdr:colOff>57150</xdr:colOff>
                    <xdr:row>43</xdr:row>
                    <xdr:rowOff>28575</xdr:rowOff>
                  </to>
                </anchor>
              </controlPr>
            </control>
          </mc:Choice>
        </mc:AlternateContent>
        <mc:AlternateContent xmlns:mc="http://schemas.openxmlformats.org/markup-compatibility/2006">
          <mc:Choice Requires="x14">
            <control shapeId="37898" r:id="rId6" name="Check Box 10">
              <controlPr locked="0" defaultSize="0" autoFill="0" autoLine="0" autoPict="0" altText="">
                <anchor moveWithCells="1">
                  <from>
                    <xdr:col>3</xdr:col>
                    <xdr:colOff>47625</xdr:colOff>
                    <xdr:row>44</xdr:row>
                    <xdr:rowOff>200025</xdr:rowOff>
                  </from>
                  <to>
                    <xdr:col>4</xdr:col>
                    <xdr:colOff>104775</xdr:colOff>
                    <xdr:row>46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616-D376-E148-9CF2-8C44A11E229C}">
  <sheetPr codeName="Sheet7">
    <tabColor theme="9" tint="0.59999389629810485"/>
    <pageSetUpPr fitToPage="1"/>
  </sheetPr>
  <dimension ref="A1:L169"/>
  <sheetViews>
    <sheetView showGridLines="0" zoomScaleNormal="100" zoomScaleSheetLayoutView="86" workbookViewId="0">
      <selection activeCell="C3" sqref="C3:H3"/>
    </sheetView>
  </sheetViews>
  <sheetFormatPr defaultColWidth="10.875" defaultRowHeight="15"/>
  <cols>
    <col min="1" max="1" width="1" style="6" customWidth="1"/>
    <col min="2" max="2" width="1.875" style="6" customWidth="1"/>
    <col min="3" max="3" width="4.625" style="6" customWidth="1"/>
    <col min="4" max="4" width="27" style="6" customWidth="1"/>
    <col min="5" max="5" width="64.625" style="6" customWidth="1"/>
    <col min="6" max="6" width="31.125" style="6" customWidth="1"/>
    <col min="7" max="7" width="27.625" style="6" customWidth="1"/>
    <col min="8" max="8" width="53.5" style="6" customWidth="1"/>
    <col min="9" max="9" width="1.875" style="6" customWidth="1"/>
    <col min="10" max="10" width="1.5" style="6" hidden="1" customWidth="1"/>
    <col min="11" max="12" width="10.875" style="6" hidden="1" customWidth="1"/>
    <col min="13" max="16384" width="10.875" style="6"/>
  </cols>
  <sheetData>
    <row r="1" spans="1:9" ht="3.95" customHeight="1" thickBot="1"/>
    <row r="2" spans="1:9" ht="8.1" customHeight="1">
      <c r="B2" s="12"/>
      <c r="C2" s="13"/>
      <c r="D2" s="13"/>
      <c r="E2" s="13"/>
      <c r="F2" s="13"/>
      <c r="G2" s="13"/>
      <c r="H2" s="13"/>
      <c r="I2" s="14"/>
    </row>
    <row r="3" spans="1:9" ht="18.75">
      <c r="A3" s="348"/>
      <c r="B3" s="15"/>
      <c r="C3" s="840" t="s">
        <v>39</v>
      </c>
      <c r="D3" s="840"/>
      <c r="E3" s="840"/>
      <c r="F3" s="840"/>
      <c r="G3" s="840"/>
      <c r="H3" s="808"/>
      <c r="I3" s="16"/>
    </row>
    <row r="4" spans="1:9" ht="9.75" customHeight="1">
      <c r="B4" s="15"/>
      <c r="C4" s="276"/>
      <c r="D4" s="276"/>
      <c r="E4" s="276"/>
      <c r="F4" s="276"/>
      <c r="G4" s="276"/>
      <c r="H4" s="277"/>
      <c r="I4" s="16"/>
    </row>
    <row r="5" spans="1:9" ht="15.75">
      <c r="B5" s="15"/>
      <c r="C5" s="841" t="str">
        <f>IF('Toolkit Instructions'!G5="","Enter Project Name on Instructions Tab",CONCATENATE("Project Name: ",'Toolkit Instructions'!G5))</f>
        <v>Enter Project Name on Instructions Tab</v>
      </c>
      <c r="D5" s="841"/>
      <c r="E5" s="841"/>
      <c r="F5" s="276"/>
      <c r="G5" s="276"/>
      <c r="H5" s="277"/>
      <c r="I5" s="16"/>
    </row>
    <row r="6" spans="1:9" ht="6" customHeight="1">
      <c r="B6" s="15"/>
      <c r="C6" s="721"/>
      <c r="D6" s="721"/>
      <c r="E6" s="276"/>
      <c r="F6" s="276"/>
      <c r="G6" s="276"/>
      <c r="H6" s="277"/>
      <c r="I6" s="16"/>
    </row>
    <row r="7" spans="1:9" ht="15.75">
      <c r="B7" s="15"/>
      <c r="C7" s="841" t="str">
        <f>IF('Toolkit Instructions'!$G$7="","Enter Project Sponsor on Instructions Tab",CONCATENATE("Project Sponsor: ",'Toolkit Instructions'!$G$7))</f>
        <v>Enter Project Sponsor on Instructions Tab</v>
      </c>
      <c r="D7" s="841"/>
      <c r="E7" s="841"/>
      <c r="F7" s="276"/>
      <c r="G7" s="276"/>
      <c r="H7" s="277"/>
      <c r="I7" s="16"/>
    </row>
    <row r="8" spans="1:9" ht="15.75">
      <c r="B8" s="15"/>
      <c r="C8" s="276"/>
      <c r="D8" s="276"/>
      <c r="E8" s="276"/>
      <c r="F8" s="276"/>
      <c r="G8" s="276"/>
      <c r="H8" s="278"/>
      <c r="I8" s="16"/>
    </row>
    <row r="9" spans="1:9" ht="15.75">
      <c r="B9" s="15"/>
      <c r="C9" s="277"/>
      <c r="D9" s="277"/>
      <c r="E9" s="277"/>
      <c r="F9" s="277"/>
      <c r="G9" s="277"/>
      <c r="H9" s="277"/>
      <c r="I9" s="16"/>
    </row>
    <row r="10" spans="1:9" ht="15.75">
      <c r="A10" s="349"/>
      <c r="B10" s="15"/>
      <c r="C10" s="277"/>
      <c r="D10" s="277"/>
      <c r="E10" s="277"/>
      <c r="F10" s="277"/>
      <c r="G10" s="277"/>
      <c r="H10" s="277"/>
      <c r="I10" s="16"/>
    </row>
    <row r="11" spans="1:9" ht="15.75">
      <c r="B11" s="15"/>
      <c r="C11" s="277"/>
      <c r="D11" s="277"/>
      <c r="E11" s="277"/>
      <c r="F11" s="277"/>
      <c r="G11" s="277"/>
      <c r="H11" s="277"/>
      <c r="I11" s="16"/>
    </row>
    <row r="12" spans="1:9" ht="15.75">
      <c r="B12" s="15"/>
      <c r="C12" s="277"/>
      <c r="D12" s="277"/>
      <c r="E12" s="277"/>
      <c r="F12" s="277"/>
      <c r="G12" s="277"/>
      <c r="H12" s="277"/>
      <c r="I12" s="16"/>
    </row>
    <row r="13" spans="1:9" ht="15.75">
      <c r="B13" s="15"/>
      <c r="C13" s="277"/>
      <c r="D13" s="277"/>
      <c r="E13" s="277"/>
      <c r="F13" s="277"/>
      <c r="G13" s="277"/>
      <c r="H13" s="277"/>
      <c r="I13" s="16"/>
    </row>
    <row r="14" spans="1:9" ht="15.75">
      <c r="B14" s="15"/>
      <c r="C14" s="277"/>
      <c r="D14" s="277"/>
      <c r="E14" s="277"/>
      <c r="F14" s="277"/>
      <c r="G14" s="277"/>
      <c r="H14" s="277"/>
      <c r="I14" s="16"/>
    </row>
    <row r="15" spans="1:9" ht="15.75">
      <c r="B15" s="15"/>
      <c r="C15" s="277"/>
      <c r="D15" s="277"/>
      <c r="E15" s="277"/>
      <c r="F15" s="277"/>
      <c r="G15" s="277"/>
      <c r="H15" s="277"/>
      <c r="I15" s="16"/>
    </row>
    <row r="16" spans="1:9" ht="15.75">
      <c r="B16" s="15"/>
      <c r="C16" s="277"/>
      <c r="D16" s="277"/>
      <c r="E16" s="277"/>
      <c r="F16" s="277"/>
      <c r="G16" s="277"/>
      <c r="H16" s="277"/>
      <c r="I16" s="16"/>
    </row>
    <row r="17" spans="1:9" ht="15.75">
      <c r="B17" s="15"/>
      <c r="C17" s="277"/>
      <c r="D17" s="277"/>
      <c r="E17" s="277"/>
      <c r="F17" s="277"/>
      <c r="G17" s="277"/>
      <c r="H17" s="277"/>
      <c r="I17" s="16"/>
    </row>
    <row r="18" spans="1:9" ht="15.75">
      <c r="B18" s="15"/>
      <c r="C18" s="277"/>
      <c r="D18" s="277"/>
      <c r="E18" s="277"/>
      <c r="F18" s="277"/>
      <c r="G18" s="277"/>
      <c r="H18" s="279"/>
      <c r="I18" s="16"/>
    </row>
    <row r="19" spans="1:9" ht="28.5" customHeight="1">
      <c r="A19" s="349"/>
      <c r="B19" s="15"/>
      <c r="C19" s="277"/>
      <c r="D19" s="277"/>
      <c r="E19" s="277"/>
      <c r="F19" s="277"/>
      <c r="G19" s="277"/>
      <c r="H19" s="277"/>
      <c r="I19" s="16"/>
    </row>
    <row r="20" spans="1:9" ht="27" customHeight="1">
      <c r="B20" s="15"/>
      <c r="C20" s="277"/>
      <c r="D20" s="277"/>
      <c r="E20" s="277"/>
      <c r="F20" s="277"/>
      <c r="G20" s="277"/>
      <c r="H20" s="277"/>
      <c r="I20" s="16"/>
    </row>
    <row r="21" spans="1:9" ht="27" customHeight="1">
      <c r="B21" s="15"/>
      <c r="C21" s="277"/>
      <c r="D21" s="277"/>
      <c r="E21" s="277"/>
      <c r="F21" s="277"/>
      <c r="G21" s="277"/>
      <c r="H21" s="277"/>
      <c r="I21" s="16"/>
    </row>
    <row r="22" spans="1:9" ht="27" customHeight="1">
      <c r="B22" s="15"/>
      <c r="C22" s="277"/>
      <c r="D22" s="277"/>
      <c r="E22" s="277"/>
      <c r="F22" s="277"/>
      <c r="G22" s="277"/>
      <c r="H22" s="277"/>
      <c r="I22" s="16"/>
    </row>
    <row r="23" spans="1:9" ht="15.75">
      <c r="B23" s="15"/>
      <c r="C23" s="280"/>
      <c r="D23" s="280"/>
      <c r="E23" s="280"/>
      <c r="F23" s="277"/>
      <c r="G23" s="277"/>
      <c r="H23" s="277"/>
      <c r="I23" s="16"/>
    </row>
    <row r="24" spans="1:9" ht="15.75">
      <c r="B24" s="15"/>
      <c r="C24" s="280"/>
      <c r="D24" s="280"/>
      <c r="E24" s="280"/>
      <c r="F24" s="277"/>
      <c r="G24" s="277"/>
      <c r="H24" s="277"/>
      <c r="I24" s="16"/>
    </row>
    <row r="25" spans="1:9" ht="15.75">
      <c r="B25" s="15"/>
      <c r="C25" s="280"/>
      <c r="D25" s="280"/>
      <c r="E25" s="280"/>
      <c r="F25" s="277"/>
      <c r="G25" s="277"/>
      <c r="H25" s="277"/>
      <c r="I25" s="16"/>
    </row>
    <row r="26" spans="1:9" ht="15.75">
      <c r="B26" s="15"/>
      <c r="C26" s="350" t="s">
        <v>40</v>
      </c>
      <c r="D26" s="350"/>
      <c r="E26" s="350"/>
      <c r="F26" s="277"/>
      <c r="G26" s="277"/>
      <c r="H26" s="277"/>
      <c r="I26" s="16"/>
    </row>
    <row r="27" spans="1:9" ht="15.75">
      <c r="B27" s="15"/>
      <c r="C27" s="280" t="s">
        <v>41</v>
      </c>
      <c r="D27" s="280"/>
      <c r="E27" s="280"/>
      <c r="F27" s="533"/>
      <c r="G27" s="277"/>
      <c r="H27" s="277"/>
      <c r="I27" s="16"/>
    </row>
    <row r="28" spans="1:9" ht="3.75" customHeight="1">
      <c r="B28" s="15"/>
      <c r="C28" s="280"/>
      <c r="D28" s="280"/>
      <c r="E28" s="280"/>
      <c r="F28" s="703"/>
      <c r="G28" s="277"/>
      <c r="H28" s="277"/>
      <c r="I28" s="16"/>
    </row>
    <row r="29" spans="1:9" ht="15.75">
      <c r="B29" s="15"/>
      <c r="C29" s="280"/>
      <c r="D29" s="704" t="s">
        <v>43</v>
      </c>
      <c r="E29" s="280"/>
      <c r="F29" s="703"/>
      <c r="G29" s="277"/>
      <c r="H29" s="277"/>
      <c r="I29" s="16"/>
    </row>
    <row r="30" spans="1:9" ht="6.75" customHeight="1">
      <c r="B30" s="15"/>
      <c r="C30" s="280"/>
      <c r="D30" s="280"/>
      <c r="E30" s="280"/>
      <c r="F30" s="400"/>
      <c r="G30" s="277"/>
      <c r="H30" s="277"/>
      <c r="I30" s="16"/>
    </row>
    <row r="31" spans="1:9" ht="15.75">
      <c r="B31" s="15"/>
      <c r="C31" s="806" t="s">
        <v>44</v>
      </c>
      <c r="D31" s="806"/>
      <c r="E31" s="808"/>
      <c r="F31" s="347"/>
      <c r="G31" s="347"/>
      <c r="H31" s="347"/>
      <c r="I31" s="16"/>
    </row>
    <row r="32" spans="1:9" ht="15.75">
      <c r="B32" s="15"/>
      <c r="C32" s="281" t="s">
        <v>45</v>
      </c>
      <c r="D32" s="281"/>
      <c r="E32" s="277"/>
      <c r="F32" s="277"/>
      <c r="G32" s="277"/>
      <c r="H32" s="277"/>
      <c r="I32" s="16"/>
    </row>
    <row r="33" spans="2:9" ht="15.75">
      <c r="B33" s="15"/>
      <c r="C33" s="534" t="s">
        <v>46</v>
      </c>
      <c r="D33" s="716" t="s">
        <v>47</v>
      </c>
      <c r="E33" s="811" t="s">
        <v>48</v>
      </c>
      <c r="F33" s="812"/>
      <c r="G33" s="534" t="s">
        <v>49</v>
      </c>
      <c r="H33" s="534" t="s">
        <v>50</v>
      </c>
      <c r="I33" s="351"/>
    </row>
    <row r="34" spans="2:9" ht="61.9" customHeight="1">
      <c r="B34" s="15"/>
      <c r="C34" s="535" t="s">
        <v>51</v>
      </c>
      <c r="D34" s="536" t="s">
        <v>52</v>
      </c>
      <c r="E34" s="835" t="s">
        <v>53</v>
      </c>
      <c r="F34" s="820"/>
      <c r="G34" s="448"/>
      <c r="H34" s="449" t="s">
        <v>54</v>
      </c>
      <c r="I34" s="282"/>
    </row>
    <row r="35" spans="2:9" ht="33" customHeight="1">
      <c r="B35" s="15"/>
      <c r="C35" s="535" t="s">
        <v>55</v>
      </c>
      <c r="D35" s="536" t="s">
        <v>52</v>
      </c>
      <c r="E35" s="836" t="s">
        <v>56</v>
      </c>
      <c r="F35" s="837"/>
      <c r="G35" s="448"/>
      <c r="H35" s="449" t="s">
        <v>54</v>
      </c>
      <c r="I35" s="282"/>
    </row>
    <row r="36" spans="2:9" ht="83.1" customHeight="1">
      <c r="B36" s="15"/>
      <c r="C36" s="535" t="s">
        <v>57</v>
      </c>
      <c r="D36" s="536" t="s">
        <v>52</v>
      </c>
      <c r="E36" s="838" t="s">
        <v>58</v>
      </c>
      <c r="F36" s="839"/>
      <c r="G36" s="448"/>
      <c r="H36" s="449" t="s">
        <v>54</v>
      </c>
      <c r="I36" s="282"/>
    </row>
    <row r="37" spans="2:9" ht="15.75">
      <c r="B37" s="15"/>
      <c r="C37" s="535" t="s">
        <v>59</v>
      </c>
      <c r="D37" s="536" t="s">
        <v>52</v>
      </c>
      <c r="E37" s="819" t="s">
        <v>60</v>
      </c>
      <c r="F37" s="820"/>
      <c r="G37" s="448"/>
      <c r="H37" s="449" t="s">
        <v>54</v>
      </c>
      <c r="I37" s="282"/>
    </row>
    <row r="38" spans="2:9" ht="15.75">
      <c r="B38" s="15"/>
      <c r="C38" s="535" t="s">
        <v>61</v>
      </c>
      <c r="D38" s="536" t="s">
        <v>52</v>
      </c>
      <c r="E38" s="819" t="s">
        <v>62</v>
      </c>
      <c r="F38" s="820"/>
      <c r="G38" s="448"/>
      <c r="H38" s="449" t="s">
        <v>54</v>
      </c>
      <c r="I38" s="282"/>
    </row>
    <row r="39" spans="2:9" ht="151.5" customHeight="1">
      <c r="B39" s="15"/>
      <c r="C39" s="535" t="s">
        <v>63</v>
      </c>
      <c r="D39" s="760" t="s">
        <v>52</v>
      </c>
      <c r="E39" s="842" t="s">
        <v>1700</v>
      </c>
      <c r="F39" s="843"/>
      <c r="G39" s="761"/>
      <c r="H39" s="762"/>
      <c r="I39" s="282"/>
    </row>
    <row r="40" spans="2:9" ht="32.1" customHeight="1">
      <c r="B40" s="15"/>
      <c r="C40" s="535" t="s">
        <v>65</v>
      </c>
      <c r="D40" s="536" t="s">
        <v>52</v>
      </c>
      <c r="E40" s="819" t="s">
        <v>64</v>
      </c>
      <c r="F40" s="820"/>
      <c r="G40" s="448"/>
      <c r="H40" s="449" t="s">
        <v>54</v>
      </c>
      <c r="I40" s="282"/>
    </row>
    <row r="41" spans="2:9" ht="34.5" customHeight="1">
      <c r="B41" s="15"/>
      <c r="C41" s="537" t="s">
        <v>67</v>
      </c>
      <c r="D41" s="536" t="s">
        <v>52</v>
      </c>
      <c r="E41" s="819" t="s">
        <v>66</v>
      </c>
      <c r="F41" s="820"/>
      <c r="G41" s="448"/>
      <c r="H41" s="449" t="s">
        <v>54</v>
      </c>
      <c r="I41" s="282"/>
    </row>
    <row r="42" spans="2:9" ht="80.099999999999994" customHeight="1">
      <c r="B42" s="15"/>
      <c r="C42" s="537" t="s">
        <v>69</v>
      </c>
      <c r="D42" s="536" t="s">
        <v>52</v>
      </c>
      <c r="E42" s="815" t="s">
        <v>68</v>
      </c>
      <c r="F42" s="816"/>
      <c r="G42" s="448"/>
      <c r="H42" s="449" t="s">
        <v>54</v>
      </c>
      <c r="I42" s="282"/>
    </row>
    <row r="43" spans="2:9" ht="15.75">
      <c r="B43" s="15"/>
      <c r="C43" s="537" t="s">
        <v>71</v>
      </c>
      <c r="D43" s="536" t="s">
        <v>52</v>
      </c>
      <c r="E43" s="826" t="s">
        <v>70</v>
      </c>
      <c r="F43" s="827"/>
      <c r="G43" s="448"/>
      <c r="H43" s="449" t="s">
        <v>54</v>
      </c>
      <c r="I43" s="282"/>
    </row>
    <row r="44" spans="2:9" ht="32.1" customHeight="1">
      <c r="B44" s="15"/>
      <c r="C44" s="537" t="s">
        <v>73</v>
      </c>
      <c r="D44" s="536" t="s">
        <v>52</v>
      </c>
      <c r="E44" s="826" t="s">
        <v>72</v>
      </c>
      <c r="F44" s="827"/>
      <c r="G44" s="448"/>
      <c r="H44" s="449" t="s">
        <v>54</v>
      </c>
      <c r="I44" s="282"/>
    </row>
    <row r="45" spans="2:9" ht="33.950000000000003" customHeight="1">
      <c r="B45" s="15"/>
      <c r="C45" s="537" t="s">
        <v>75</v>
      </c>
      <c r="D45" s="536" t="s">
        <v>52</v>
      </c>
      <c r="E45" s="826" t="s">
        <v>74</v>
      </c>
      <c r="F45" s="827"/>
      <c r="G45" s="448"/>
      <c r="H45" s="449" t="s">
        <v>54</v>
      </c>
      <c r="I45" s="282"/>
    </row>
    <row r="46" spans="2:9" ht="48" customHeight="1">
      <c r="B46" s="15"/>
      <c r="C46" s="537" t="s">
        <v>77</v>
      </c>
      <c r="D46" s="536" t="s">
        <v>52</v>
      </c>
      <c r="E46" s="826" t="s">
        <v>76</v>
      </c>
      <c r="F46" s="827"/>
      <c r="G46" s="448"/>
      <c r="H46" s="449" t="s">
        <v>54</v>
      </c>
      <c r="I46" s="282"/>
    </row>
    <row r="47" spans="2:9" ht="32.1" customHeight="1">
      <c r="B47" s="15"/>
      <c r="C47" s="537" t="s">
        <v>79</v>
      </c>
      <c r="D47" s="536" t="s">
        <v>52</v>
      </c>
      <c r="E47" s="826" t="s">
        <v>78</v>
      </c>
      <c r="F47" s="827"/>
      <c r="G47" s="448"/>
      <c r="H47" s="449" t="s">
        <v>54</v>
      </c>
      <c r="I47" s="282"/>
    </row>
    <row r="48" spans="2:9" ht="32.1" customHeight="1">
      <c r="B48" s="15"/>
      <c r="C48" s="537" t="s">
        <v>81</v>
      </c>
      <c r="D48" s="536" t="s">
        <v>52</v>
      </c>
      <c r="E48" s="826" t="s">
        <v>80</v>
      </c>
      <c r="F48" s="827"/>
      <c r="G48" s="448"/>
      <c r="H48" s="449" t="s">
        <v>54</v>
      </c>
      <c r="I48" s="282"/>
    </row>
    <row r="49" spans="2:9" ht="15.75">
      <c r="B49" s="15"/>
      <c r="C49" s="537" t="s">
        <v>83</v>
      </c>
      <c r="D49" s="536" t="s">
        <v>52</v>
      </c>
      <c r="E49" s="826" t="s">
        <v>82</v>
      </c>
      <c r="F49" s="827"/>
      <c r="G49" s="448"/>
      <c r="H49" s="449" t="s">
        <v>54</v>
      </c>
      <c r="I49" s="282"/>
    </row>
    <row r="50" spans="2:9" ht="32.1" customHeight="1">
      <c r="B50" s="15"/>
      <c r="C50" s="537" t="s">
        <v>85</v>
      </c>
      <c r="D50" s="536" t="s">
        <v>52</v>
      </c>
      <c r="E50" s="826" t="s">
        <v>84</v>
      </c>
      <c r="F50" s="827"/>
      <c r="G50" s="448"/>
      <c r="H50" s="449" t="s">
        <v>54</v>
      </c>
      <c r="I50" s="282"/>
    </row>
    <row r="51" spans="2:9" ht="15.75">
      <c r="B51" s="15"/>
      <c r="C51" s="537" t="s">
        <v>87</v>
      </c>
      <c r="D51" s="536" t="s">
        <v>52</v>
      </c>
      <c r="E51" s="826" t="s">
        <v>86</v>
      </c>
      <c r="F51" s="827"/>
      <c r="G51" s="448"/>
      <c r="H51" s="449" t="s">
        <v>54</v>
      </c>
      <c r="I51" s="282"/>
    </row>
    <row r="52" spans="2:9" ht="15.75">
      <c r="B52" s="15"/>
      <c r="C52" s="537" t="s">
        <v>89</v>
      </c>
      <c r="D52" s="536" t="s">
        <v>52</v>
      </c>
      <c r="E52" s="826" t="s">
        <v>88</v>
      </c>
      <c r="F52" s="827"/>
      <c r="G52" s="448"/>
      <c r="H52" s="449" t="s">
        <v>54</v>
      </c>
      <c r="I52" s="282"/>
    </row>
    <row r="53" spans="2:9" ht="15.75">
      <c r="B53" s="15"/>
      <c r="C53" s="537" t="s">
        <v>91</v>
      </c>
      <c r="D53" s="536" t="s">
        <v>52</v>
      </c>
      <c r="E53" s="826" t="s">
        <v>90</v>
      </c>
      <c r="F53" s="827"/>
      <c r="G53" s="448"/>
      <c r="H53" s="449" t="s">
        <v>54</v>
      </c>
      <c r="I53" s="282"/>
    </row>
    <row r="54" spans="2:9" ht="15.75">
      <c r="B54" s="15"/>
      <c r="C54" s="537" t="s">
        <v>93</v>
      </c>
      <c r="D54" s="536" t="s">
        <v>52</v>
      </c>
      <c r="E54" s="826" t="s">
        <v>92</v>
      </c>
      <c r="F54" s="827"/>
      <c r="G54" s="448"/>
      <c r="H54" s="449" t="s">
        <v>54</v>
      </c>
      <c r="I54" s="282"/>
    </row>
    <row r="55" spans="2:9" ht="15.75">
      <c r="B55" s="15"/>
      <c r="C55" s="537" t="s">
        <v>95</v>
      </c>
      <c r="D55" s="536" t="s">
        <v>52</v>
      </c>
      <c r="E55" s="826" t="s">
        <v>94</v>
      </c>
      <c r="F55" s="827"/>
      <c r="G55" s="448"/>
      <c r="H55" s="449" t="s">
        <v>54</v>
      </c>
      <c r="I55" s="282"/>
    </row>
    <row r="56" spans="2:9" ht="15.75">
      <c r="B56" s="15"/>
      <c r="C56" s="537" t="s">
        <v>97</v>
      </c>
      <c r="D56" s="536" t="s">
        <v>52</v>
      </c>
      <c r="E56" s="826" t="s">
        <v>96</v>
      </c>
      <c r="F56" s="827"/>
      <c r="G56" s="448"/>
      <c r="H56" s="449" t="s">
        <v>54</v>
      </c>
      <c r="I56" s="282"/>
    </row>
    <row r="57" spans="2:9" ht="15.75">
      <c r="B57" s="15"/>
      <c r="C57" s="537" t="s">
        <v>99</v>
      </c>
      <c r="D57" s="536" t="s">
        <v>52</v>
      </c>
      <c r="E57" s="826" t="s">
        <v>98</v>
      </c>
      <c r="F57" s="827"/>
      <c r="G57" s="448"/>
      <c r="H57" s="449" t="s">
        <v>54</v>
      </c>
      <c r="I57" s="282"/>
    </row>
    <row r="58" spans="2:9" ht="15.75">
      <c r="B58" s="15"/>
      <c r="C58" s="537" t="s">
        <v>101</v>
      </c>
      <c r="D58" s="536" t="s">
        <v>52</v>
      </c>
      <c r="E58" s="826" t="s">
        <v>100</v>
      </c>
      <c r="F58" s="827"/>
      <c r="G58" s="448"/>
      <c r="H58" s="449" t="s">
        <v>54</v>
      </c>
      <c r="I58" s="282"/>
    </row>
    <row r="59" spans="2:9" ht="15.75">
      <c r="B59" s="15"/>
      <c r="C59" s="537" t="s">
        <v>103</v>
      </c>
      <c r="D59" s="536" t="s">
        <v>52</v>
      </c>
      <c r="E59" s="826" t="s">
        <v>102</v>
      </c>
      <c r="F59" s="827"/>
      <c r="G59" s="448"/>
      <c r="H59" s="449" t="s">
        <v>54</v>
      </c>
      <c r="I59" s="282"/>
    </row>
    <row r="60" spans="2:9" ht="35.1" customHeight="1">
      <c r="B60" s="15"/>
      <c r="C60" s="537" t="s">
        <v>105</v>
      </c>
      <c r="D60" s="536" t="s">
        <v>52</v>
      </c>
      <c r="E60" s="826" t="s">
        <v>104</v>
      </c>
      <c r="F60" s="827"/>
      <c r="G60" s="448"/>
      <c r="H60" s="449" t="s">
        <v>54</v>
      </c>
      <c r="I60" s="282"/>
    </row>
    <row r="61" spans="2:9" ht="56.45" customHeight="1">
      <c r="B61" s="15"/>
      <c r="C61" s="537" t="s">
        <v>107</v>
      </c>
      <c r="D61" s="536" t="s">
        <v>52</v>
      </c>
      <c r="E61" s="826" t="s">
        <v>106</v>
      </c>
      <c r="F61" s="827"/>
      <c r="G61" s="448"/>
      <c r="H61" s="449" t="s">
        <v>54</v>
      </c>
      <c r="I61" s="282"/>
    </row>
    <row r="62" spans="2:9" ht="36.6" customHeight="1">
      <c r="B62" s="15"/>
      <c r="C62" s="537" t="s">
        <v>1701</v>
      </c>
      <c r="D62" s="536" t="s">
        <v>52</v>
      </c>
      <c r="E62" s="826" t="s">
        <v>108</v>
      </c>
      <c r="F62" s="827"/>
      <c r="G62" s="448"/>
      <c r="H62" s="449" t="s">
        <v>54</v>
      </c>
      <c r="I62" s="282"/>
    </row>
    <row r="63" spans="2:9" ht="15.75">
      <c r="B63" s="15"/>
      <c r="C63" s="538"/>
      <c r="D63" s="538"/>
      <c r="E63" s="538"/>
      <c r="F63" s="539" t="s">
        <v>109</v>
      </c>
      <c r="G63" s="828" t="str">
        <f>IF(COUNTBLANK(G34:G62)&gt;0,"NO","YES")</f>
        <v>NO</v>
      </c>
      <c r="H63" s="829"/>
      <c r="I63" s="283"/>
    </row>
    <row r="64" spans="2:9" ht="15.75">
      <c r="B64" s="15"/>
      <c r="C64" s="277"/>
      <c r="D64" s="277"/>
      <c r="E64" s="277"/>
      <c r="F64" s="284"/>
      <c r="G64" s="278"/>
      <c r="H64" s="277"/>
      <c r="I64" s="283"/>
    </row>
    <row r="65" spans="2:9" ht="15.75">
      <c r="B65" s="15"/>
      <c r="C65" s="284" t="s">
        <v>110</v>
      </c>
      <c r="D65" s="284"/>
      <c r="E65" s="277"/>
      <c r="F65" s="284"/>
      <c r="G65" s="278"/>
      <c r="H65" s="277"/>
      <c r="I65" s="283"/>
    </row>
    <row r="66" spans="2:9" ht="15.75">
      <c r="B66" s="15"/>
      <c r="C66" s="285" t="s">
        <v>111</v>
      </c>
      <c r="D66" s="285"/>
      <c r="E66" s="277"/>
      <c r="F66" s="284"/>
      <c r="G66" s="278"/>
      <c r="H66" s="277"/>
      <c r="I66" s="283"/>
    </row>
    <row r="67" spans="2:9" ht="15.75">
      <c r="B67" s="15"/>
      <c r="C67" s="285"/>
      <c r="D67" s="285"/>
      <c r="E67" s="277"/>
      <c r="F67" s="284"/>
      <c r="G67" s="278"/>
      <c r="H67" s="277"/>
      <c r="I67" s="283"/>
    </row>
    <row r="68" spans="2:9" ht="15.75">
      <c r="B68" s="15"/>
      <c r="C68" s="809" t="s">
        <v>112</v>
      </c>
      <c r="D68" s="809"/>
      <c r="E68" s="830"/>
      <c r="F68" s="277"/>
      <c r="G68" s="277"/>
      <c r="H68" s="277"/>
      <c r="I68" s="283"/>
    </row>
    <row r="69" spans="2:9" ht="15.75">
      <c r="B69" s="15"/>
      <c r="C69" s="534" t="s">
        <v>46</v>
      </c>
      <c r="D69" s="716" t="s">
        <v>47</v>
      </c>
      <c r="E69" s="811" t="s">
        <v>48</v>
      </c>
      <c r="F69" s="812"/>
      <c r="G69" s="534" t="s">
        <v>113</v>
      </c>
      <c r="H69" s="534" t="s">
        <v>114</v>
      </c>
      <c r="I69" s="286"/>
    </row>
    <row r="70" spans="2:9" ht="46.5" customHeight="1">
      <c r="B70" s="15"/>
      <c r="C70" s="540" t="s">
        <v>115</v>
      </c>
      <c r="D70" s="649">
        <v>0.5</v>
      </c>
      <c r="E70" s="813" t="s">
        <v>116</v>
      </c>
      <c r="F70" s="814"/>
      <c r="G70" s="541"/>
      <c r="H70" s="542" t="s">
        <v>117</v>
      </c>
      <c r="I70" s="286"/>
    </row>
    <row r="71" spans="2:9" ht="77.45" customHeight="1">
      <c r="B71" s="15"/>
      <c r="C71" s="540" t="s">
        <v>118</v>
      </c>
      <c r="D71" s="649">
        <v>0.5</v>
      </c>
      <c r="E71" s="831" t="s">
        <v>119</v>
      </c>
      <c r="F71" s="832"/>
      <c r="G71" s="541"/>
      <c r="H71" s="542" t="s">
        <v>117</v>
      </c>
      <c r="I71" s="286"/>
    </row>
    <row r="72" spans="2:9" ht="42" customHeight="1">
      <c r="B72" s="15"/>
      <c r="C72" s="540" t="s">
        <v>120</v>
      </c>
      <c r="D72" s="649">
        <v>0.5</v>
      </c>
      <c r="E72" s="831" t="s">
        <v>121</v>
      </c>
      <c r="F72" s="832"/>
      <c r="G72" s="541"/>
      <c r="H72" s="542" t="s">
        <v>117</v>
      </c>
      <c r="I72" s="286"/>
    </row>
    <row r="73" spans="2:9" ht="42" customHeight="1">
      <c r="B73" s="15"/>
      <c r="C73" s="540" t="s">
        <v>122</v>
      </c>
      <c r="D73" s="649">
        <v>0.5</v>
      </c>
      <c r="E73" s="831" t="s">
        <v>123</v>
      </c>
      <c r="F73" s="832"/>
      <c r="G73" s="541"/>
      <c r="H73" s="542" t="s">
        <v>117</v>
      </c>
      <c r="I73" s="286"/>
    </row>
    <row r="74" spans="2:9" ht="88.5" customHeight="1">
      <c r="B74" s="15"/>
      <c r="C74" s="540" t="s">
        <v>124</v>
      </c>
      <c r="D74" s="649">
        <v>0.5</v>
      </c>
      <c r="E74" s="831" t="s">
        <v>125</v>
      </c>
      <c r="F74" s="832"/>
      <c r="G74" s="541"/>
      <c r="H74" s="542" t="s">
        <v>117</v>
      </c>
      <c r="I74" s="286"/>
    </row>
    <row r="75" spans="2:9" ht="51.6" customHeight="1">
      <c r="B75" s="15"/>
      <c r="C75" s="540" t="s">
        <v>126</v>
      </c>
      <c r="D75" s="649">
        <v>0.5</v>
      </c>
      <c r="E75" s="831" t="s">
        <v>127</v>
      </c>
      <c r="F75" s="832"/>
      <c r="G75" s="541"/>
      <c r="H75" s="542" t="s">
        <v>117</v>
      </c>
      <c r="I75" s="286"/>
    </row>
    <row r="76" spans="2:9" ht="15.75">
      <c r="B76" s="15"/>
      <c r="C76" s="543"/>
      <c r="D76" s="543"/>
      <c r="E76" s="543"/>
      <c r="F76" s="539" t="s">
        <v>128</v>
      </c>
      <c r="G76" s="821">
        <f>COUNTIF(G70:G75, "YES")*0.5</f>
        <v>0</v>
      </c>
      <c r="H76" s="822"/>
      <c r="I76" s="283"/>
    </row>
    <row r="77" spans="2:9" ht="15.75">
      <c r="B77" s="15"/>
      <c r="C77" s="277"/>
      <c r="D77" s="277"/>
      <c r="E77" s="277"/>
      <c r="F77" s="284"/>
      <c r="G77" s="284"/>
      <c r="H77" s="277"/>
      <c r="I77" s="283"/>
    </row>
    <row r="78" spans="2:9" ht="15.75">
      <c r="B78" s="15"/>
      <c r="C78" s="277"/>
      <c r="D78" s="277"/>
      <c r="E78" s="277"/>
      <c r="F78" s="277"/>
      <c r="G78" s="277"/>
      <c r="H78" s="277"/>
      <c r="I78" s="283"/>
    </row>
    <row r="79" spans="2:9" ht="15.75">
      <c r="B79" s="15"/>
      <c r="C79" s="809" t="s">
        <v>129</v>
      </c>
      <c r="D79" s="809"/>
      <c r="E79" s="810"/>
      <c r="F79" s="277"/>
      <c r="G79" s="277"/>
      <c r="H79" s="277"/>
      <c r="I79" s="283"/>
    </row>
    <row r="80" spans="2:9" ht="15.75">
      <c r="B80" s="15"/>
      <c r="C80" s="534" t="s">
        <v>46</v>
      </c>
      <c r="D80" s="716" t="s">
        <v>47</v>
      </c>
      <c r="E80" s="811" t="s">
        <v>48</v>
      </c>
      <c r="F80" s="812"/>
      <c r="G80" s="534" t="s">
        <v>113</v>
      </c>
      <c r="H80" s="534" t="s">
        <v>114</v>
      </c>
      <c r="I80" s="286"/>
    </row>
    <row r="81" spans="2:9" ht="15.75">
      <c r="B81" s="15"/>
      <c r="C81" s="544" t="s">
        <v>130</v>
      </c>
      <c r="D81" s="545">
        <v>0.5</v>
      </c>
      <c r="E81" s="719" t="s">
        <v>131</v>
      </c>
      <c r="F81" s="720"/>
      <c r="G81" s="546"/>
      <c r="H81" s="449" t="s">
        <v>117</v>
      </c>
      <c r="I81" s="282"/>
    </row>
    <row r="82" spans="2:9" ht="15.75">
      <c r="B82" s="15"/>
      <c r="C82" s="540" t="s">
        <v>132</v>
      </c>
      <c r="D82" s="545">
        <v>0.5</v>
      </c>
      <c r="E82" s="719" t="s">
        <v>133</v>
      </c>
      <c r="F82" s="720"/>
      <c r="G82" s="546"/>
      <c r="H82" s="449" t="s">
        <v>117</v>
      </c>
      <c r="I82" s="282"/>
    </row>
    <row r="83" spans="2:9" ht="41.25" customHeight="1">
      <c r="B83" s="15"/>
      <c r="C83" s="544" t="s">
        <v>134</v>
      </c>
      <c r="D83" s="545">
        <v>0.5</v>
      </c>
      <c r="E83" s="826" t="s">
        <v>135</v>
      </c>
      <c r="F83" s="827"/>
      <c r="G83" s="546"/>
      <c r="H83" s="449" t="s">
        <v>117</v>
      </c>
      <c r="I83" s="282"/>
    </row>
    <row r="84" spans="2:9" ht="38.25" customHeight="1">
      <c r="B84" s="15"/>
      <c r="C84" s="544" t="s">
        <v>136</v>
      </c>
      <c r="D84" s="545">
        <v>0.5</v>
      </c>
      <c r="E84" s="826" t="s">
        <v>137</v>
      </c>
      <c r="F84" s="827"/>
      <c r="G84" s="546"/>
      <c r="H84" s="449" t="s">
        <v>117</v>
      </c>
      <c r="I84" s="282"/>
    </row>
    <row r="85" spans="2:9" ht="30" customHeight="1">
      <c r="B85" s="15"/>
      <c r="C85" s="540" t="s">
        <v>138</v>
      </c>
      <c r="D85" s="545">
        <v>0.5</v>
      </c>
      <c r="E85" s="826" t="s">
        <v>139</v>
      </c>
      <c r="F85" s="827"/>
      <c r="G85" s="546"/>
      <c r="H85" s="449" t="s">
        <v>117</v>
      </c>
      <c r="I85" s="282"/>
    </row>
    <row r="86" spans="2:9" ht="15.75">
      <c r="B86" s="15"/>
      <c r="C86" s="544" t="s">
        <v>140</v>
      </c>
      <c r="D86" s="547">
        <v>0.5</v>
      </c>
      <c r="E86" s="826" t="s">
        <v>141</v>
      </c>
      <c r="F86" s="827"/>
      <c r="G86" s="546"/>
      <c r="H86" s="449" t="s">
        <v>117</v>
      </c>
      <c r="I86" s="282"/>
    </row>
    <row r="87" spans="2:9" ht="15.75">
      <c r="B87" s="15"/>
      <c r="C87" s="544" t="s">
        <v>142</v>
      </c>
      <c r="D87" s="547">
        <v>0.5</v>
      </c>
      <c r="E87" s="826" t="s">
        <v>143</v>
      </c>
      <c r="F87" s="827"/>
      <c r="G87" s="546"/>
      <c r="H87" s="449" t="s">
        <v>117</v>
      </c>
      <c r="I87" s="282"/>
    </row>
    <row r="88" spans="2:9" ht="15.75">
      <c r="B88" s="15"/>
      <c r="C88" s="540" t="s">
        <v>144</v>
      </c>
      <c r="D88" s="547">
        <v>0.5</v>
      </c>
      <c r="E88" s="826" t="s">
        <v>145</v>
      </c>
      <c r="F88" s="827"/>
      <c r="G88" s="546"/>
      <c r="H88" s="449" t="s">
        <v>117</v>
      </c>
      <c r="I88" s="282"/>
    </row>
    <row r="89" spans="2:9" ht="15.75">
      <c r="B89" s="15"/>
      <c r="C89" s="544" t="s">
        <v>146</v>
      </c>
      <c r="D89" s="547">
        <v>0.5</v>
      </c>
      <c r="E89" s="825" t="s">
        <v>147</v>
      </c>
      <c r="F89" s="824"/>
      <c r="G89" s="546"/>
      <c r="H89" s="449" t="s">
        <v>117</v>
      </c>
      <c r="I89" s="282"/>
    </row>
    <row r="90" spans="2:9" ht="35.25" customHeight="1">
      <c r="B90" s="15"/>
      <c r="C90" s="544" t="s">
        <v>148</v>
      </c>
      <c r="D90" s="545">
        <v>1</v>
      </c>
      <c r="E90" s="826" t="s">
        <v>149</v>
      </c>
      <c r="F90" s="827"/>
      <c r="G90" s="546"/>
      <c r="H90" s="449" t="s">
        <v>117</v>
      </c>
      <c r="I90" s="286"/>
    </row>
    <row r="91" spans="2:9" ht="15.75">
      <c r="B91" s="15"/>
      <c r="C91" s="540" t="s">
        <v>150</v>
      </c>
      <c r="D91" s="545">
        <v>1</v>
      </c>
      <c r="E91" s="719" t="s">
        <v>151</v>
      </c>
      <c r="F91" s="720"/>
      <c r="G91" s="546"/>
      <c r="H91" s="449" t="s">
        <v>117</v>
      </c>
      <c r="I91" s="282"/>
    </row>
    <row r="92" spans="2:9" ht="31.5">
      <c r="B92" s="15"/>
      <c r="C92" s="544" t="s">
        <v>152</v>
      </c>
      <c r="D92" s="545">
        <v>1</v>
      </c>
      <c r="E92" s="719" t="s">
        <v>153</v>
      </c>
      <c r="F92" s="720"/>
      <c r="G92" s="546"/>
      <c r="H92" s="449" t="s">
        <v>117</v>
      </c>
      <c r="I92" s="282"/>
    </row>
    <row r="93" spans="2:9" ht="30" customHeight="1">
      <c r="B93" s="15"/>
      <c r="C93" s="544" t="s">
        <v>154</v>
      </c>
      <c r="D93" s="545">
        <v>1</v>
      </c>
      <c r="E93" s="826" t="s">
        <v>155</v>
      </c>
      <c r="F93" s="827"/>
      <c r="G93" s="546"/>
      <c r="H93" s="449" t="s">
        <v>117</v>
      </c>
      <c r="I93" s="282"/>
    </row>
    <row r="94" spans="2:9" ht="31.5">
      <c r="B94" s="15"/>
      <c r="C94" s="540" t="s">
        <v>156</v>
      </c>
      <c r="D94" s="547" t="s">
        <v>157</v>
      </c>
      <c r="E94" s="826" t="s">
        <v>158</v>
      </c>
      <c r="F94" s="827"/>
      <c r="G94" s="546"/>
      <c r="H94" s="449" t="s">
        <v>117</v>
      </c>
      <c r="I94" s="282"/>
    </row>
    <row r="95" spans="2:9" ht="31.5">
      <c r="B95" s="15"/>
      <c r="C95" s="544" t="s">
        <v>159</v>
      </c>
      <c r="D95" s="547" t="s">
        <v>157</v>
      </c>
      <c r="E95" s="826" t="s">
        <v>160</v>
      </c>
      <c r="F95" s="827"/>
      <c r="G95" s="546"/>
      <c r="H95" s="449" t="s">
        <v>117</v>
      </c>
      <c r="I95" s="282"/>
    </row>
    <row r="96" spans="2:9" ht="69" customHeight="1">
      <c r="B96" s="15"/>
      <c r="C96" s="544" t="s">
        <v>161</v>
      </c>
      <c r="D96" s="547" t="s">
        <v>157</v>
      </c>
      <c r="E96" s="826" t="s">
        <v>162</v>
      </c>
      <c r="F96" s="827"/>
      <c r="G96" s="546"/>
      <c r="H96" s="449" t="s">
        <v>117</v>
      </c>
      <c r="I96" s="282"/>
    </row>
    <row r="97" spans="2:9" ht="31.5">
      <c r="B97" s="15"/>
      <c r="C97" s="540" t="s">
        <v>163</v>
      </c>
      <c r="D97" s="547" t="s">
        <v>157</v>
      </c>
      <c r="E97" s="833" t="s">
        <v>164</v>
      </c>
      <c r="F97" s="834"/>
      <c r="G97" s="546"/>
      <c r="H97" s="449" t="s">
        <v>117</v>
      </c>
      <c r="I97" s="282"/>
    </row>
    <row r="98" spans="2:9" ht="31.5">
      <c r="B98" s="15"/>
      <c r="C98" s="544" t="s">
        <v>165</v>
      </c>
      <c r="D98" s="547" t="s">
        <v>157</v>
      </c>
      <c r="E98" s="825" t="s">
        <v>166</v>
      </c>
      <c r="F98" s="824"/>
      <c r="G98" s="546"/>
      <c r="H98" s="449" t="s">
        <v>117</v>
      </c>
      <c r="I98" s="282"/>
    </row>
    <row r="99" spans="2:9" ht="15.75">
      <c r="B99" s="15"/>
      <c r="C99" s="543"/>
      <c r="D99" s="543"/>
      <c r="E99" s="543"/>
      <c r="F99" s="539" t="s">
        <v>167</v>
      </c>
      <c r="G99" s="821">
        <f>(COUNTIF(G81:G89,"YES")*0.5)+COUNTIF(G90:G93,"YES")*1+COUNTIF(G94:G98,"Yes at least 100%")*1+COUNTIF(G94:G98,"Yes at least 50%")*0.5</f>
        <v>0</v>
      </c>
      <c r="H99" s="822"/>
      <c r="I99" s="283"/>
    </row>
    <row r="100" spans="2:9" ht="15.75">
      <c r="B100" s="15"/>
      <c r="C100" s="277"/>
      <c r="D100" s="277"/>
      <c r="E100" s="277"/>
      <c r="F100" s="277"/>
      <c r="G100" s="277"/>
      <c r="H100" s="277"/>
      <c r="I100" s="283"/>
    </row>
    <row r="101" spans="2:9" ht="15.75">
      <c r="B101" s="15"/>
      <c r="C101" s="277"/>
      <c r="D101" s="277"/>
      <c r="E101" s="277"/>
      <c r="F101" s="277"/>
      <c r="G101" s="277"/>
      <c r="H101" s="277"/>
      <c r="I101" s="283"/>
    </row>
    <row r="102" spans="2:9" ht="15.75">
      <c r="B102" s="15"/>
      <c r="C102" s="809" t="s">
        <v>168</v>
      </c>
      <c r="D102" s="809"/>
      <c r="E102" s="810"/>
      <c r="F102" s="277"/>
      <c r="G102" s="277"/>
      <c r="H102" s="277"/>
      <c r="I102" s="283"/>
    </row>
    <row r="103" spans="2:9" ht="15.75">
      <c r="B103" s="15"/>
      <c r="C103" s="534" t="s">
        <v>169</v>
      </c>
      <c r="D103" s="716" t="s">
        <v>47</v>
      </c>
      <c r="E103" s="811" t="s">
        <v>48</v>
      </c>
      <c r="F103" s="812"/>
      <c r="G103" s="534" t="s">
        <v>113</v>
      </c>
      <c r="H103" s="534" t="s">
        <v>114</v>
      </c>
      <c r="I103" s="286"/>
    </row>
    <row r="104" spans="2:9" ht="22.5" customHeight="1">
      <c r="B104" s="15"/>
      <c r="C104" s="537" t="s">
        <v>170</v>
      </c>
      <c r="D104" s="545">
        <v>0.5</v>
      </c>
      <c r="E104" s="826" t="s">
        <v>171</v>
      </c>
      <c r="F104" s="827"/>
      <c r="G104" s="548"/>
      <c r="H104" s="449" t="s">
        <v>117</v>
      </c>
      <c r="I104" s="282"/>
    </row>
    <row r="105" spans="2:9" ht="15.75">
      <c r="B105" s="15"/>
      <c r="C105" s="537" t="s">
        <v>172</v>
      </c>
      <c r="D105" s="545">
        <v>0.5</v>
      </c>
      <c r="E105" s="826" t="s">
        <v>173</v>
      </c>
      <c r="F105" s="827"/>
      <c r="G105" s="548"/>
      <c r="H105" s="449" t="s">
        <v>117</v>
      </c>
      <c r="I105" s="287"/>
    </row>
    <row r="106" spans="2:9" ht="78" customHeight="1">
      <c r="B106" s="15"/>
      <c r="C106" s="537" t="s">
        <v>174</v>
      </c>
      <c r="D106" s="545">
        <v>0.5</v>
      </c>
      <c r="E106" s="825" t="s">
        <v>175</v>
      </c>
      <c r="F106" s="824"/>
      <c r="G106" s="548"/>
      <c r="H106" s="449" t="s">
        <v>117</v>
      </c>
      <c r="I106" s="287"/>
    </row>
    <row r="107" spans="2:9" ht="66" customHeight="1">
      <c r="B107" s="15"/>
      <c r="C107" s="537" t="s">
        <v>176</v>
      </c>
      <c r="D107" s="545">
        <v>0.5</v>
      </c>
      <c r="E107" s="826" t="s">
        <v>177</v>
      </c>
      <c r="F107" s="827"/>
      <c r="G107" s="548"/>
      <c r="H107" s="449" t="s">
        <v>117</v>
      </c>
      <c r="I107" s="287"/>
    </row>
    <row r="108" spans="2:9" ht="38.1" customHeight="1">
      <c r="B108" s="15"/>
      <c r="C108" s="537" t="s">
        <v>178</v>
      </c>
      <c r="D108" s="545">
        <v>0.5</v>
      </c>
      <c r="E108" s="823" t="s">
        <v>179</v>
      </c>
      <c r="F108" s="824"/>
      <c r="G108" s="548"/>
      <c r="H108" s="449" t="s">
        <v>117</v>
      </c>
      <c r="I108" s="287"/>
    </row>
    <row r="109" spans="2:9" ht="38.1" customHeight="1">
      <c r="B109" s="15"/>
      <c r="C109" s="537" t="s">
        <v>180</v>
      </c>
      <c r="D109" s="545">
        <v>0.5</v>
      </c>
      <c r="E109" s="717" t="s">
        <v>181</v>
      </c>
      <c r="F109" s="718"/>
      <c r="G109" s="548"/>
      <c r="H109" s="449"/>
      <c r="I109" s="287"/>
    </row>
    <row r="110" spans="2:9" ht="33.950000000000003" customHeight="1">
      <c r="B110" s="15"/>
      <c r="C110" s="537" t="s">
        <v>182</v>
      </c>
      <c r="D110" s="545">
        <v>1</v>
      </c>
      <c r="E110" s="823" t="s">
        <v>183</v>
      </c>
      <c r="F110" s="824"/>
      <c r="G110" s="548"/>
      <c r="H110" s="449" t="s">
        <v>117</v>
      </c>
      <c r="I110" s="287"/>
    </row>
    <row r="111" spans="2:9" ht="15.75">
      <c r="B111" s="15"/>
      <c r="C111" s="538"/>
      <c r="D111" s="538"/>
      <c r="E111" s="538"/>
      <c r="F111" s="549" t="s">
        <v>184</v>
      </c>
      <c r="G111" s="821">
        <f>COUNTIF(G104:G109, "YES")*0.5+COUNTIF(G110,"Yes")*1</f>
        <v>0</v>
      </c>
      <c r="H111" s="822"/>
      <c r="I111" s="283"/>
    </row>
    <row r="112" spans="2:9" ht="15.75">
      <c r="B112" s="15"/>
      <c r="C112" s="277"/>
      <c r="D112" s="277"/>
      <c r="E112" s="277"/>
      <c r="F112" s="277"/>
      <c r="G112" s="277"/>
      <c r="H112" s="277"/>
      <c r="I112" s="283"/>
    </row>
    <row r="113" spans="2:9" ht="15.75">
      <c r="B113" s="15"/>
      <c r="C113" s="277"/>
      <c r="D113" s="277"/>
      <c r="E113" s="277"/>
      <c r="F113" s="277"/>
      <c r="G113" s="277"/>
      <c r="H113" s="277"/>
      <c r="I113" s="283"/>
    </row>
    <row r="114" spans="2:9" ht="15.75">
      <c r="B114" s="15"/>
      <c r="C114" s="809" t="s">
        <v>185</v>
      </c>
      <c r="D114" s="809"/>
      <c r="E114" s="810"/>
      <c r="F114" s="277"/>
      <c r="G114" s="277"/>
      <c r="H114" s="277"/>
      <c r="I114" s="283"/>
    </row>
    <row r="115" spans="2:9" ht="15.75">
      <c r="B115" s="15"/>
      <c r="C115" s="534" t="s">
        <v>169</v>
      </c>
      <c r="D115" s="716" t="s">
        <v>47</v>
      </c>
      <c r="E115" s="811" t="s">
        <v>48</v>
      </c>
      <c r="F115" s="812"/>
      <c r="G115" s="534" t="s">
        <v>113</v>
      </c>
      <c r="H115" s="534" t="s">
        <v>114</v>
      </c>
      <c r="I115" s="286"/>
    </row>
    <row r="116" spans="2:9" ht="15.6" customHeight="1">
      <c r="B116" s="15"/>
      <c r="C116" s="544" t="s">
        <v>186</v>
      </c>
      <c r="D116" s="545">
        <v>0.5</v>
      </c>
      <c r="E116" s="815" t="s">
        <v>187</v>
      </c>
      <c r="F116" s="816"/>
      <c r="G116" s="541"/>
      <c r="H116" s="449" t="s">
        <v>117</v>
      </c>
      <c r="I116" s="287"/>
    </row>
    <row r="117" spans="2:9" ht="15.75">
      <c r="B117" s="15"/>
      <c r="C117" s="540" t="s">
        <v>188</v>
      </c>
      <c r="D117" s="545">
        <v>0.5</v>
      </c>
      <c r="E117" s="819" t="s">
        <v>189</v>
      </c>
      <c r="F117" s="820"/>
      <c r="G117" s="541"/>
      <c r="H117" s="449" t="s">
        <v>117</v>
      </c>
      <c r="I117" s="286"/>
    </row>
    <row r="118" spans="2:9" ht="62.45" customHeight="1">
      <c r="B118" s="15"/>
      <c r="C118" s="540" t="s">
        <v>190</v>
      </c>
      <c r="D118" s="545">
        <v>0.5</v>
      </c>
      <c r="E118" s="819" t="s">
        <v>191</v>
      </c>
      <c r="F118" s="820"/>
      <c r="G118" s="541"/>
      <c r="H118" s="449"/>
      <c r="I118" s="286"/>
    </row>
    <row r="119" spans="2:9" ht="36" customHeight="1">
      <c r="B119" s="15"/>
      <c r="C119" s="544" t="s">
        <v>192</v>
      </c>
      <c r="D119" s="545">
        <v>0.5</v>
      </c>
      <c r="E119" s="815" t="s">
        <v>193</v>
      </c>
      <c r="F119" s="816"/>
      <c r="G119" s="541"/>
      <c r="H119" s="449" t="s">
        <v>117</v>
      </c>
      <c r="I119" s="286"/>
    </row>
    <row r="120" spans="2:9" ht="15.6" customHeight="1">
      <c r="B120" s="15"/>
      <c r="C120" s="540" t="s">
        <v>194</v>
      </c>
      <c r="D120" s="545">
        <v>0.5</v>
      </c>
      <c r="E120" s="815" t="s">
        <v>195</v>
      </c>
      <c r="F120" s="816"/>
      <c r="G120" s="541"/>
      <c r="H120" s="449" t="s">
        <v>117</v>
      </c>
      <c r="I120" s="286"/>
    </row>
    <row r="121" spans="2:9" ht="70.5" customHeight="1">
      <c r="B121" s="15"/>
      <c r="C121" s="540" t="s">
        <v>196</v>
      </c>
      <c r="D121" s="550">
        <v>1</v>
      </c>
      <c r="E121" s="813" t="s">
        <v>197</v>
      </c>
      <c r="F121" s="814"/>
      <c r="G121" s="541"/>
      <c r="H121" s="449" t="s">
        <v>117</v>
      </c>
      <c r="I121" s="286"/>
    </row>
    <row r="122" spans="2:9" ht="63.95" customHeight="1">
      <c r="B122" s="15"/>
      <c r="C122" s="544" t="s">
        <v>198</v>
      </c>
      <c r="D122" s="545">
        <v>1</v>
      </c>
      <c r="E122" s="817" t="s">
        <v>199</v>
      </c>
      <c r="F122" s="818"/>
      <c r="G122" s="541"/>
      <c r="H122" s="449" t="s">
        <v>117</v>
      </c>
      <c r="I122" s="287"/>
    </row>
    <row r="123" spans="2:9" ht="63.6" customHeight="1">
      <c r="B123" s="15"/>
      <c r="C123" s="540" t="s">
        <v>200</v>
      </c>
      <c r="D123" s="545">
        <v>1</v>
      </c>
      <c r="E123" s="815" t="s">
        <v>201</v>
      </c>
      <c r="F123" s="816"/>
      <c r="G123" s="541"/>
      <c r="H123" s="449" t="s">
        <v>117</v>
      </c>
      <c r="I123" s="287"/>
    </row>
    <row r="124" spans="2:9" ht="15.75">
      <c r="B124" s="15"/>
      <c r="C124" s="538"/>
      <c r="D124" s="538"/>
      <c r="E124" s="538"/>
      <c r="F124" s="539" t="s">
        <v>202</v>
      </c>
      <c r="G124" s="821">
        <f>COUNTIF(G116:G120,"YES")*0.5+COUNTIF(G121:G123,"Yes")*1</f>
        <v>0</v>
      </c>
      <c r="H124" s="822"/>
      <c r="I124" s="283"/>
    </row>
    <row r="125" spans="2:9" ht="15.75">
      <c r="B125" s="15"/>
      <c r="C125" s="400"/>
      <c r="D125" s="400"/>
      <c r="E125" s="400"/>
      <c r="F125" s="416"/>
      <c r="G125" s="417"/>
      <c r="H125" s="417"/>
      <c r="I125" s="283"/>
    </row>
    <row r="126" spans="2:9" ht="15.75">
      <c r="B126" s="15"/>
      <c r="C126" s="418"/>
      <c r="D126" s="418"/>
      <c r="E126" s="418"/>
      <c r="F126" s="418"/>
      <c r="G126" s="418"/>
      <c r="H126" s="418"/>
      <c r="I126" s="283"/>
    </row>
    <row r="127" spans="2:9" ht="15.75">
      <c r="B127" s="15"/>
      <c r="C127" s="809" t="s">
        <v>203</v>
      </c>
      <c r="D127" s="809"/>
      <c r="E127" s="810"/>
      <c r="F127" s="277"/>
      <c r="G127" s="277"/>
      <c r="H127" s="277"/>
      <c r="I127" s="283"/>
    </row>
    <row r="128" spans="2:9" ht="15.75">
      <c r="B128" s="15"/>
      <c r="C128" s="534" t="s">
        <v>169</v>
      </c>
      <c r="D128" s="716" t="s">
        <v>47</v>
      </c>
      <c r="E128" s="811" t="s">
        <v>48</v>
      </c>
      <c r="F128" s="812"/>
      <c r="G128" s="534" t="s">
        <v>113</v>
      </c>
      <c r="H128" s="534" t="s">
        <v>114</v>
      </c>
      <c r="I128" s="286"/>
    </row>
    <row r="129" spans="2:9" ht="295.89999999999998" customHeight="1">
      <c r="B129" s="15"/>
      <c r="C129" s="540" t="s">
        <v>204</v>
      </c>
      <c r="D129" s="551" t="s">
        <v>205</v>
      </c>
      <c r="E129" s="813" t="s">
        <v>206</v>
      </c>
      <c r="F129" s="814"/>
      <c r="G129" s="541"/>
      <c r="H129" s="449"/>
      <c r="I129" s="286"/>
    </row>
    <row r="130" spans="2:9" ht="72" customHeight="1">
      <c r="B130" s="15"/>
      <c r="C130" s="544" t="s">
        <v>207</v>
      </c>
      <c r="D130" s="545">
        <v>1</v>
      </c>
      <c r="E130" s="815" t="s">
        <v>208</v>
      </c>
      <c r="F130" s="816"/>
      <c r="G130" s="541"/>
      <c r="H130" s="449"/>
      <c r="I130" s="287"/>
    </row>
    <row r="131" spans="2:9" ht="15" customHeight="1">
      <c r="B131" s="15"/>
      <c r="C131" s="544" t="s">
        <v>209</v>
      </c>
      <c r="D131" s="545">
        <v>1</v>
      </c>
      <c r="E131" s="817" t="s">
        <v>210</v>
      </c>
      <c r="F131" s="818"/>
      <c r="G131" s="541"/>
      <c r="H131" s="449" t="s">
        <v>1703</v>
      </c>
      <c r="I131" s="287"/>
    </row>
    <row r="132" spans="2:9" ht="231.6" customHeight="1">
      <c r="B132" s="15"/>
      <c r="C132" s="540" t="s">
        <v>211</v>
      </c>
      <c r="D132" s="552" t="s">
        <v>212</v>
      </c>
      <c r="E132" s="819" t="s">
        <v>213</v>
      </c>
      <c r="F132" s="820"/>
      <c r="G132" s="541"/>
      <c r="H132" s="449" t="s">
        <v>1703</v>
      </c>
      <c r="I132" s="286"/>
    </row>
    <row r="133" spans="2:9" ht="15.75">
      <c r="B133" s="15"/>
      <c r="C133" s="538"/>
      <c r="D133" s="538"/>
      <c r="E133" s="538"/>
      <c r="F133" s="539" t="s">
        <v>214</v>
      </c>
      <c r="G133" s="821">
        <f>COUNTIF(G130:G131,"Yes")*1+COUNTIF(G129,"Yes 2 points")*2+COUNTIF(G129,"Yes 4 points")*4+COUNTIF(G132,"Yes 1 point")*1+COUNTIF(G132,"Yes 0.5 point")*0.5</f>
        <v>0</v>
      </c>
      <c r="H133" s="822"/>
      <c r="I133" s="283"/>
    </row>
    <row r="134" spans="2:9" ht="15.75">
      <c r="B134" s="15"/>
      <c r="C134" s="277"/>
      <c r="D134" s="277"/>
      <c r="E134" s="277"/>
      <c r="F134" s="277"/>
      <c r="G134" s="277"/>
      <c r="H134" s="277"/>
      <c r="I134" s="283"/>
    </row>
    <row r="135" spans="2:9" ht="15.75">
      <c r="B135" s="15"/>
      <c r="C135" s="277"/>
      <c r="D135" s="277"/>
      <c r="E135" s="277"/>
      <c r="F135" s="277"/>
      <c r="G135" s="277"/>
      <c r="H135" s="277"/>
      <c r="I135" s="283"/>
    </row>
    <row r="136" spans="2:9" ht="15.75">
      <c r="B136" s="15"/>
      <c r="C136" s="277"/>
      <c r="D136" s="277"/>
      <c r="E136" s="277"/>
      <c r="F136" s="277"/>
      <c r="G136" s="277"/>
      <c r="H136" s="277"/>
      <c r="I136" s="16"/>
    </row>
    <row r="137" spans="2:9" ht="15.75">
      <c r="B137" s="15"/>
      <c r="C137" s="277"/>
      <c r="D137" s="277"/>
      <c r="E137" s="553" t="s">
        <v>215</v>
      </c>
      <c r="F137" s="554" t="s">
        <v>216</v>
      </c>
      <c r="G137" s="277"/>
      <c r="H137" s="277"/>
      <c r="I137" s="16"/>
    </row>
    <row r="138" spans="2:9" ht="15.75">
      <c r="B138" s="15"/>
      <c r="C138" s="277"/>
      <c r="D138" s="277"/>
      <c r="E138" s="21" t="s">
        <v>217</v>
      </c>
      <c r="F138" s="19" t="str">
        <f>G63</f>
        <v>NO</v>
      </c>
      <c r="G138" s="277"/>
      <c r="H138" s="277"/>
      <c r="I138" s="16"/>
    </row>
    <row r="139" spans="2:9" ht="15.75">
      <c r="B139" s="15"/>
      <c r="C139" s="277"/>
      <c r="D139" s="277"/>
      <c r="E139" s="555" t="s">
        <v>218</v>
      </c>
      <c r="F139" s="556" t="str">
        <f>IF(AND(F141&gt;=2,F142&gt;=2,F143&gt;=1,F144&gt;=2),"YES","NO")</f>
        <v>NO</v>
      </c>
      <c r="G139" s="279" t="str">
        <f>IF(F139="NO", "Ensure minimum scores are met in Sections B,C,D, and E","")</f>
        <v>Ensure minimum scores are met in Sections B,C,D, and E</v>
      </c>
      <c r="H139" s="277"/>
      <c r="I139" s="16"/>
    </row>
    <row r="140" spans="2:9" ht="6" customHeight="1">
      <c r="B140" s="15"/>
      <c r="C140" s="277"/>
      <c r="D140" s="277"/>
      <c r="E140" s="557"/>
      <c r="F140" s="558"/>
      <c r="G140" s="277"/>
      <c r="H140" s="277"/>
      <c r="I140" s="16"/>
    </row>
    <row r="141" spans="2:9" ht="15.75">
      <c r="B141" s="15"/>
      <c r="C141" s="277"/>
      <c r="D141" s="277"/>
      <c r="E141" s="21" t="s">
        <v>219</v>
      </c>
      <c r="F141" s="20">
        <f>G76</f>
        <v>0</v>
      </c>
      <c r="G141" s="277"/>
      <c r="H141" s="277"/>
      <c r="I141" s="16"/>
    </row>
    <row r="142" spans="2:9" ht="15.75">
      <c r="B142" s="15"/>
      <c r="C142" s="277"/>
      <c r="D142" s="277"/>
      <c r="E142" s="555" t="s">
        <v>220</v>
      </c>
      <c r="F142" s="559">
        <f>G99</f>
        <v>0</v>
      </c>
      <c r="G142" s="277"/>
      <c r="H142" s="277"/>
      <c r="I142" s="16"/>
    </row>
    <row r="143" spans="2:9" ht="15.75">
      <c r="B143" s="15"/>
      <c r="C143" s="277"/>
      <c r="D143" s="277"/>
      <c r="E143" s="555" t="s">
        <v>221</v>
      </c>
      <c r="F143" s="559">
        <f>G111</f>
        <v>0</v>
      </c>
      <c r="G143" s="277"/>
      <c r="H143" s="277"/>
      <c r="I143" s="16"/>
    </row>
    <row r="144" spans="2:9" ht="15.75">
      <c r="B144" s="15"/>
      <c r="C144" s="277"/>
      <c r="D144" s="277"/>
      <c r="E144" s="555" t="s">
        <v>222</v>
      </c>
      <c r="F144" s="559">
        <f>G124</f>
        <v>0</v>
      </c>
      <c r="G144" s="277"/>
      <c r="H144" s="277"/>
      <c r="I144" s="16"/>
    </row>
    <row r="145" spans="2:9" ht="15.75">
      <c r="B145" s="15"/>
      <c r="C145" s="277"/>
      <c r="D145" s="277"/>
      <c r="E145" s="555" t="s">
        <v>223</v>
      </c>
      <c r="F145" s="559">
        <f>G133</f>
        <v>0</v>
      </c>
      <c r="G145" s="277"/>
      <c r="H145" s="277"/>
      <c r="I145" s="16"/>
    </row>
    <row r="146" spans="2:9" ht="15.75">
      <c r="B146" s="15"/>
      <c r="C146" s="277"/>
      <c r="D146" s="277"/>
      <c r="E146" s="560" t="s">
        <v>224</v>
      </c>
      <c r="F146" s="561">
        <f>IF(SUM(F141:F145)&gt;=22,"22 Point Maximum Achieved",SUM(F141:F145))</f>
        <v>0</v>
      </c>
      <c r="G146" s="288"/>
      <c r="H146" s="277"/>
      <c r="I146" s="16"/>
    </row>
    <row r="147" spans="2:9" ht="15.75">
      <c r="B147" s="15"/>
      <c r="C147" s="277"/>
      <c r="D147" s="277"/>
      <c r="E147" s="389"/>
      <c r="F147" s="390"/>
      <c r="G147" s="288"/>
      <c r="H147" s="277"/>
      <c r="I147" s="16"/>
    </row>
    <row r="148" spans="2:9" ht="15.75">
      <c r="B148" s="15"/>
      <c r="C148" s="277"/>
      <c r="D148" s="277"/>
      <c r="E148" s="562" t="s">
        <v>225</v>
      </c>
      <c r="F148" s="563" t="s">
        <v>216</v>
      </c>
      <c r="G148" s="288"/>
      <c r="H148" s="277"/>
      <c r="I148" s="16"/>
    </row>
    <row r="149" spans="2:9" ht="15.75">
      <c r="B149" s="15"/>
      <c r="C149" s="277"/>
      <c r="D149" s="277"/>
      <c r="E149" s="564" t="s">
        <v>226</v>
      </c>
      <c r="F149" s="561" t="s">
        <v>227</v>
      </c>
      <c r="G149" s="288"/>
      <c r="H149" s="277"/>
      <c r="I149" s="16"/>
    </row>
    <row r="150" spans="2:9" ht="33" customHeight="1">
      <c r="B150" s="15"/>
      <c r="C150" s="277"/>
      <c r="D150" s="277"/>
      <c r="E150" s="289"/>
      <c r="F150" s="290" t="s">
        <v>1708</v>
      </c>
      <c r="G150" s="277"/>
      <c r="H150" s="277"/>
      <c r="I150" s="16"/>
    </row>
    <row r="151" spans="2:9" ht="15" customHeight="1">
      <c r="B151" s="15"/>
      <c r="C151" s="806" t="s">
        <v>19</v>
      </c>
      <c r="D151" s="806"/>
      <c r="E151" s="807"/>
      <c r="F151" s="806"/>
      <c r="G151" s="808"/>
      <c r="H151" s="350"/>
      <c r="I151" s="16"/>
    </row>
    <row r="152" spans="2:9">
      <c r="B152" s="15"/>
      <c r="I152" s="16"/>
    </row>
    <row r="153" spans="2:9">
      <c r="B153" s="15"/>
      <c r="I153" s="16"/>
    </row>
    <row r="154" spans="2:9">
      <c r="B154" s="15"/>
      <c r="I154" s="16"/>
    </row>
    <row r="155" spans="2:9">
      <c r="B155" s="15"/>
      <c r="I155" s="16"/>
    </row>
    <row r="156" spans="2:9">
      <c r="B156" s="15"/>
      <c r="I156" s="16"/>
    </row>
    <row r="157" spans="2:9">
      <c r="B157" s="15"/>
      <c r="I157" s="16"/>
    </row>
    <row r="158" spans="2:9">
      <c r="B158" s="15"/>
      <c r="I158" s="16"/>
    </row>
    <row r="159" spans="2:9">
      <c r="B159" s="15"/>
      <c r="I159" s="16"/>
    </row>
    <row r="160" spans="2:9">
      <c r="B160" s="15"/>
      <c r="I160" s="16"/>
    </row>
    <row r="161" spans="2:9">
      <c r="B161" s="15"/>
      <c r="I161" s="16"/>
    </row>
    <row r="162" spans="2:9">
      <c r="B162" s="15"/>
      <c r="I162" s="16"/>
    </row>
    <row r="163" spans="2:9">
      <c r="B163" s="15"/>
      <c r="I163" s="16"/>
    </row>
    <row r="164" spans="2:9">
      <c r="B164" s="15"/>
      <c r="I164" s="16"/>
    </row>
    <row r="165" spans="2:9">
      <c r="B165" s="15"/>
      <c r="I165" s="16"/>
    </row>
    <row r="166" spans="2:9">
      <c r="B166" s="15"/>
      <c r="I166" s="16"/>
    </row>
    <row r="167" spans="2:9">
      <c r="B167" s="15"/>
      <c r="I167" s="16"/>
    </row>
    <row r="168" spans="2:9">
      <c r="B168" s="15"/>
      <c r="I168" s="16"/>
    </row>
    <row r="169" spans="2:9" ht="15.75" thickBot="1">
      <c r="B169" s="17"/>
      <c r="C169" s="198"/>
      <c r="D169" s="198"/>
      <c r="E169" s="198"/>
      <c r="F169" s="198"/>
      <c r="G169" s="198"/>
      <c r="H169" s="198"/>
      <c r="I169" s="18"/>
    </row>
  </sheetData>
  <sheetProtection algorithmName="SHA-512" hashValue="MTypEU6CW5sz/YahZ2HTTAxgeXxtjapAQO0vrSfVrXjRwwjbFqQcQI/5ONkpU4fDArkgdVtw4ojJwhrDPBWWTA==" saltValue="B77uDNymbXa5Ci/qQ9t1yw==" spinCount="100000" sheet="1" objects="1" scenarios="1"/>
  <mergeCells count="90">
    <mergeCell ref="E39:F39"/>
    <mergeCell ref="E96:F96"/>
    <mergeCell ref="E88:F88"/>
    <mergeCell ref="G76:H76"/>
    <mergeCell ref="C79:E79"/>
    <mergeCell ref="E80:F80"/>
    <mergeCell ref="E55:F55"/>
    <mergeCell ref="E56:F56"/>
    <mergeCell ref="E57:F57"/>
    <mergeCell ref="E58:F58"/>
    <mergeCell ref="E94:F94"/>
    <mergeCell ref="E59:F59"/>
    <mergeCell ref="E60:F60"/>
    <mergeCell ref="E61:F61"/>
    <mergeCell ref="E62:F62"/>
    <mergeCell ref="E72:F72"/>
    <mergeCell ref="E90:F90"/>
    <mergeCell ref="E84:F84"/>
    <mergeCell ref="E85:F85"/>
    <mergeCell ref="E89:F89"/>
    <mergeCell ref="E73:F73"/>
    <mergeCell ref="E74:F74"/>
    <mergeCell ref="C3:H3"/>
    <mergeCell ref="C5:E5"/>
    <mergeCell ref="C7:E7"/>
    <mergeCell ref="C31:E31"/>
    <mergeCell ref="E33:F33"/>
    <mergeCell ref="E34:F34"/>
    <mergeCell ref="E35:F35"/>
    <mergeCell ref="E36:F36"/>
    <mergeCell ref="E37:F37"/>
    <mergeCell ref="E38:F38"/>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G99:H99"/>
    <mergeCell ref="C102:E102"/>
    <mergeCell ref="E103:F103"/>
    <mergeCell ref="E107:F107"/>
    <mergeCell ref="G63:H63"/>
    <mergeCell ref="C68:E68"/>
    <mergeCell ref="E69:F69"/>
    <mergeCell ref="E70:F70"/>
    <mergeCell ref="E71:F71"/>
    <mergeCell ref="E97:F97"/>
    <mergeCell ref="E75:F75"/>
    <mergeCell ref="E83:F83"/>
    <mergeCell ref="E93:F93"/>
    <mergeCell ref="E95:F95"/>
    <mergeCell ref="E86:F86"/>
    <mergeCell ref="E87:F87"/>
    <mergeCell ref="E108:F108"/>
    <mergeCell ref="E106:F106"/>
    <mergeCell ref="E104:F104"/>
    <mergeCell ref="E105:F105"/>
    <mergeCell ref="E98:F98"/>
    <mergeCell ref="E110:F110"/>
    <mergeCell ref="G111:H111"/>
    <mergeCell ref="C114:E114"/>
    <mergeCell ref="E115:F115"/>
    <mergeCell ref="E120:F120"/>
    <mergeCell ref="E119:F119"/>
    <mergeCell ref="E117:F117"/>
    <mergeCell ref="E121:F121"/>
    <mergeCell ref="E123:F123"/>
    <mergeCell ref="E116:F116"/>
    <mergeCell ref="E118:F118"/>
    <mergeCell ref="G133:H133"/>
    <mergeCell ref="E122:F122"/>
    <mergeCell ref="G124:H124"/>
    <mergeCell ref="C151:E151"/>
    <mergeCell ref="F151:G151"/>
    <mergeCell ref="C127:E127"/>
    <mergeCell ref="E128:F128"/>
    <mergeCell ref="E129:F129"/>
    <mergeCell ref="E130:F130"/>
    <mergeCell ref="E131:F131"/>
    <mergeCell ref="E132:F132"/>
  </mergeCells>
  <phoneticPr fontId="62" type="noConversion"/>
  <conditionalFormatting sqref="H34">
    <cfRule type="expression" dxfId="12" priority="28">
      <formula>G34="N/A"</formula>
    </cfRule>
  </conditionalFormatting>
  <conditionalFormatting sqref="G146 G148:G149">
    <cfRule type="expression" dxfId="11" priority="26">
      <formula>SUM($F$141:$F$145)&gt;12</formula>
    </cfRule>
  </conditionalFormatting>
  <conditionalFormatting sqref="F150">
    <cfRule type="expression" dxfId="10" priority="25">
      <formula>SUM($F$141:$F$145)&gt;22</formula>
    </cfRule>
  </conditionalFormatting>
  <conditionalFormatting sqref="H35:H62">
    <cfRule type="expression" dxfId="9" priority="24">
      <formula>G35="N/A"</formula>
    </cfRule>
  </conditionalFormatting>
  <conditionalFormatting sqref="G147">
    <cfRule type="expression" dxfId="8" priority="11">
      <formula>SUM($F$141:$F$145)&gt;12</formula>
    </cfRule>
  </conditionalFormatting>
  <conditionalFormatting sqref="H94:H98">
    <cfRule type="expression" dxfId="7" priority="8">
      <formula>G94="Yes at least 50%"</formula>
    </cfRule>
    <cfRule type="expression" dxfId="6" priority="9">
      <formula>G94="Yes at least 100%"</formula>
    </cfRule>
  </conditionalFormatting>
  <conditionalFormatting sqref="H81:H93">
    <cfRule type="expression" dxfId="5" priority="7">
      <formula>G81="Yes"</formula>
    </cfRule>
  </conditionalFormatting>
  <conditionalFormatting sqref="H70:H75">
    <cfRule type="expression" dxfId="4" priority="6">
      <formula>G70="Yes"</formula>
    </cfRule>
  </conditionalFormatting>
  <conditionalFormatting sqref="H104:H110">
    <cfRule type="expression" dxfId="3" priority="5">
      <formula>G104="Yes"</formula>
    </cfRule>
  </conditionalFormatting>
  <conditionalFormatting sqref="H116:H123">
    <cfRule type="expression" dxfId="2" priority="4">
      <formula>$G116="Yes"</formula>
    </cfRule>
  </conditionalFormatting>
  <conditionalFormatting sqref="D29">
    <cfRule type="expression" dxfId="1" priority="2">
      <formula>$F$27="Yes"</formula>
    </cfRule>
  </conditionalFormatting>
  <conditionalFormatting sqref="H129:H132">
    <cfRule type="expression" dxfId="0" priority="1">
      <formula>$G129&lt;&gt;""</formula>
    </cfRule>
  </conditionalFormatting>
  <dataValidations count="5">
    <dataValidation type="list" allowBlank="1" showInputMessage="1" showErrorMessage="1" sqref="G34:G62" xr:uid="{A742F777-EB90-47C7-8392-54828675A577}">
      <formula1>"X,N/A"</formula1>
    </dataValidation>
    <dataValidation type="list" allowBlank="1" showInputMessage="1" showErrorMessage="1" sqref="G130:G131 G81:G93 G116:G123 G70:G75 G104:G110 F27:F28 F30" xr:uid="{C0AE6322-3CDD-4D2F-845E-50DB2012FCA7}">
      <formula1>"Yes,No"</formula1>
    </dataValidation>
    <dataValidation type="list" allowBlank="1" showInputMessage="1" showErrorMessage="1" sqref="G129" xr:uid="{5AA41CED-2380-4CFA-BF52-A5E0F75DF661}">
      <formula1>"Yes 2 points, Yes 4 points, No"</formula1>
    </dataValidation>
    <dataValidation type="list" allowBlank="1" showInputMessage="1" showErrorMessage="1" sqref="G132" xr:uid="{7F0F97E0-AF7A-4846-8567-37A676F3C919}">
      <formula1>"Yes 1 point, Yes 0.5 point, No"</formula1>
    </dataValidation>
    <dataValidation type="list" allowBlank="1" showInputMessage="1" showErrorMessage="1" sqref="G94:G98" xr:uid="{C8DD603A-5D55-4434-A2CA-97E533BC7051}">
      <formula1>"Yes at least 100%, Yes at least 50%"</formula1>
    </dataValidation>
  </dataValidations>
  <pageMargins left="0.25" right="0.25" top="0.75" bottom="0.75" header="0.3" footer="0.3"/>
  <pageSetup scale="76" fitToHeight="0" orientation="landscape" r:id="rId1"/>
  <rowBreaks count="6" manualBreakCount="6">
    <brk id="22" max="16383" man="1"/>
    <brk id="60" max="16383" man="1"/>
    <brk id="71" max="16383" man="1"/>
    <brk id="80" max="16383" man="1"/>
    <brk id="88" max="16383" man="1"/>
    <brk id="1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0064-E1E1-4753-871A-B3FFDC3E8468}">
  <sheetPr>
    <tabColor theme="9" tint="0.59999389629810485"/>
  </sheetPr>
  <dimension ref="B1:K122"/>
  <sheetViews>
    <sheetView showGridLines="0" zoomScaleNormal="100" workbookViewId="0">
      <selection activeCell="C3" sqref="C3:J3"/>
    </sheetView>
  </sheetViews>
  <sheetFormatPr defaultColWidth="11" defaultRowHeight="15.75"/>
  <cols>
    <col min="1" max="1" width="1" style="346" customWidth="1"/>
    <col min="2" max="2" width="1.875" style="346" customWidth="1"/>
    <col min="3" max="3" width="10.875" style="346" customWidth="1"/>
    <col min="4" max="4" width="11" style="346"/>
    <col min="5" max="5" width="33" style="346" customWidth="1"/>
    <col min="6" max="6" width="17.625" style="347" customWidth="1"/>
    <col min="7" max="7" width="24.625" style="346" bestFit="1" customWidth="1"/>
    <col min="8" max="8" width="16.625" style="346" customWidth="1"/>
    <col min="9" max="9" width="23.375" style="346" customWidth="1"/>
    <col min="10" max="10" width="2.375" style="346" customWidth="1"/>
    <col min="11" max="11" width="1.875" style="346" customWidth="1"/>
    <col min="12" max="16384" width="11" style="346"/>
  </cols>
  <sheetData>
    <row r="1" spans="2:11" ht="3.95" customHeight="1" thickBot="1">
      <c r="B1" s="347"/>
      <c r="C1" s="347"/>
      <c r="D1" s="347"/>
      <c r="E1" s="347"/>
      <c r="G1" s="347"/>
      <c r="H1" s="347"/>
      <c r="I1" s="347"/>
      <c r="J1" s="347"/>
      <c r="K1" s="347"/>
    </row>
    <row r="2" spans="2:11" ht="8.1" customHeight="1">
      <c r="B2" s="353"/>
      <c r="C2" s="354"/>
      <c r="D2" s="354"/>
      <c r="E2" s="354"/>
      <c r="F2" s="354"/>
      <c r="G2" s="354"/>
      <c r="H2" s="354"/>
      <c r="I2" s="354"/>
      <c r="J2" s="354"/>
      <c r="K2" s="355"/>
    </row>
    <row r="3" spans="2:11" ht="18" customHeight="1">
      <c r="B3" s="356"/>
      <c r="C3" s="845" t="s">
        <v>228</v>
      </c>
      <c r="D3" s="846"/>
      <c r="E3" s="846"/>
      <c r="F3" s="846"/>
      <c r="G3" s="846"/>
      <c r="H3" s="846"/>
      <c r="I3" s="846"/>
      <c r="J3" s="795"/>
      <c r="K3" s="357"/>
    </row>
    <row r="4" spans="2:11">
      <c r="B4" s="356"/>
      <c r="C4" s="358"/>
      <c r="D4" s="347"/>
      <c r="E4" s="347"/>
      <c r="G4" s="347"/>
      <c r="H4" s="347"/>
      <c r="I4" s="347"/>
      <c r="J4" s="347"/>
      <c r="K4" s="357"/>
    </row>
    <row r="5" spans="2:11">
      <c r="B5" s="356"/>
      <c r="C5" s="841" t="str">
        <f>IF('Toolkit Instructions'!G5="","Enter Project Name on Instructions Tab",CONCATENATE("Project Name: ",'Toolkit Instructions'!G5))</f>
        <v>Enter Project Name on Instructions Tab</v>
      </c>
      <c r="D5" s="841"/>
      <c r="E5" s="841"/>
      <c r="F5" s="841"/>
      <c r="G5" s="841"/>
      <c r="H5" s="841"/>
      <c r="I5" s="841"/>
      <c r="J5" s="721"/>
      <c r="K5" s="357"/>
    </row>
    <row r="6" spans="2:11" ht="6" customHeight="1">
      <c r="B6" s="356"/>
      <c r="C6" s="359"/>
      <c r="D6" s="347"/>
      <c r="E6" s="347"/>
      <c r="G6" s="347"/>
      <c r="H6" s="347"/>
      <c r="I6" s="347"/>
      <c r="J6" s="347"/>
      <c r="K6" s="357"/>
    </row>
    <row r="7" spans="2:11">
      <c r="B7" s="356"/>
      <c r="C7" s="847" t="str">
        <f>IF('Toolkit Instructions'!$G$7="","Enter Project Sponsor on Instructions Tab",CONCATENATE("Project Sponsor: ",'Toolkit Instructions'!$G$7))</f>
        <v>Enter Project Sponsor on Instructions Tab</v>
      </c>
      <c r="D7" s="847"/>
      <c r="E7" s="847"/>
      <c r="F7" s="847"/>
      <c r="G7" s="847"/>
      <c r="H7" s="847"/>
      <c r="I7" s="847"/>
      <c r="J7" s="722"/>
      <c r="K7" s="357"/>
    </row>
    <row r="8" spans="2:11">
      <c r="B8" s="356"/>
      <c r="C8" s="722"/>
      <c r="D8" s="722"/>
      <c r="E8" s="722"/>
      <c r="F8" s="722"/>
      <c r="G8" s="722"/>
      <c r="H8" s="722"/>
      <c r="I8" s="722"/>
      <c r="J8" s="722"/>
      <c r="K8" s="360"/>
    </row>
    <row r="9" spans="2:11">
      <c r="B9" s="356"/>
      <c r="C9" s="722"/>
      <c r="D9" s="722"/>
      <c r="E9" s="722"/>
      <c r="F9" s="722"/>
      <c r="G9" s="722"/>
      <c r="H9" s="722"/>
      <c r="I9" s="722"/>
      <c r="J9" s="722"/>
      <c r="K9" s="357"/>
    </row>
    <row r="10" spans="2:11">
      <c r="B10" s="356"/>
      <c r="C10" s="722"/>
      <c r="D10" s="722"/>
      <c r="E10" s="722"/>
      <c r="F10" s="722"/>
      <c r="G10" s="722"/>
      <c r="H10" s="722"/>
      <c r="I10" s="722"/>
      <c r="J10" s="722"/>
      <c r="K10" s="357"/>
    </row>
    <row r="11" spans="2:11">
      <c r="B11" s="356"/>
      <c r="C11" s="722"/>
      <c r="D11" s="722"/>
      <c r="E11" s="722"/>
      <c r="F11" s="722"/>
      <c r="G11" s="722"/>
      <c r="H11" s="722"/>
      <c r="I11" s="722"/>
      <c r="J11" s="722"/>
      <c r="K11" s="357"/>
    </row>
    <row r="12" spans="2:11">
      <c r="B12" s="356"/>
      <c r="C12" s="722"/>
      <c r="D12" s="722"/>
      <c r="E12" s="722"/>
      <c r="F12" s="722"/>
      <c r="G12" s="722"/>
      <c r="H12" s="722"/>
      <c r="I12" s="722"/>
      <c r="J12" s="722"/>
      <c r="K12" s="357"/>
    </row>
    <row r="13" spans="2:11">
      <c r="B13" s="356"/>
      <c r="C13" s="722"/>
      <c r="D13" s="722"/>
      <c r="E13" s="722"/>
      <c r="F13" s="722"/>
      <c r="G13" s="722"/>
      <c r="H13" s="722"/>
      <c r="I13" s="722"/>
      <c r="J13" s="722"/>
      <c r="K13" s="357"/>
    </row>
    <row r="14" spans="2:11">
      <c r="B14" s="356"/>
      <c r="C14" s="722"/>
      <c r="D14" s="722"/>
      <c r="E14" s="722"/>
      <c r="F14" s="722"/>
      <c r="G14" s="722"/>
      <c r="H14" s="722"/>
      <c r="I14" s="722"/>
      <c r="J14" s="722"/>
      <c r="K14" s="357"/>
    </row>
    <row r="15" spans="2:11" ht="14.45" customHeight="1">
      <c r="B15" s="356"/>
      <c r="C15" s="361" t="s">
        <v>229</v>
      </c>
      <c r="D15" s="347"/>
      <c r="E15" s="347"/>
      <c r="G15" s="347"/>
      <c r="H15" s="347"/>
      <c r="I15" s="347"/>
      <c r="J15" s="347"/>
      <c r="K15" s="357"/>
    </row>
    <row r="16" spans="2:11" ht="3" customHeight="1">
      <c r="B16" s="356"/>
      <c r="C16" s="361"/>
      <c r="D16" s="347"/>
      <c r="E16" s="347"/>
      <c r="G16" s="347"/>
      <c r="H16" s="347"/>
      <c r="I16" s="347"/>
      <c r="J16" s="347"/>
      <c r="K16" s="357"/>
    </row>
    <row r="17" spans="2:11" ht="15" customHeight="1">
      <c r="B17" s="356"/>
      <c r="C17" s="347" t="s">
        <v>230</v>
      </c>
      <c r="D17" s="347"/>
      <c r="E17" s="347"/>
      <c r="G17" s="347"/>
      <c r="H17" s="565"/>
      <c r="I17" s="347"/>
      <c r="J17" s="347"/>
      <c r="K17" s="357"/>
    </row>
    <row r="18" spans="2:11" ht="3.95" customHeight="1">
      <c r="B18" s="356"/>
      <c r="C18" s="347"/>
      <c r="D18" s="347"/>
      <c r="E18" s="347"/>
      <c r="G18" s="347"/>
      <c r="H18" s="347"/>
      <c r="I18" s="347"/>
      <c r="J18" s="347"/>
      <c r="K18" s="357"/>
    </row>
    <row r="19" spans="2:11">
      <c r="B19" s="356"/>
      <c r="C19" s="795" t="s">
        <v>231</v>
      </c>
      <c r="D19" s="795"/>
      <c r="E19" s="795"/>
      <c r="F19" s="795"/>
      <c r="G19" s="848"/>
      <c r="H19" s="565"/>
      <c r="I19" s="371"/>
      <c r="J19" s="362"/>
      <c r="K19" s="357"/>
    </row>
    <row r="20" spans="2:11" ht="3.95" customHeight="1">
      <c r="B20" s="356"/>
      <c r="C20" s="347"/>
      <c r="D20" s="347"/>
      <c r="E20" s="347"/>
      <c r="G20" s="347"/>
      <c r="H20" s="347"/>
      <c r="I20" s="347"/>
      <c r="J20" s="363"/>
      <c r="K20" s="357"/>
    </row>
    <row r="21" spans="2:11">
      <c r="B21" s="356"/>
      <c r="C21" s="795" t="s">
        <v>232</v>
      </c>
      <c r="D21" s="795"/>
      <c r="E21" s="795"/>
      <c r="F21" s="795"/>
      <c r="G21" s="848"/>
      <c r="H21" s="565"/>
      <c r="I21" s="371"/>
      <c r="J21" s="362"/>
      <c r="K21" s="357"/>
    </row>
    <row r="22" spans="2:11" ht="3.95" customHeight="1">
      <c r="B22" s="356"/>
      <c r="C22" s="385"/>
      <c r="D22" s="385"/>
      <c r="E22" s="385"/>
      <c r="F22" s="385"/>
      <c r="G22" s="385"/>
      <c r="H22" s="385"/>
      <c r="I22" s="385"/>
      <c r="J22" s="363"/>
      <c r="K22" s="357"/>
    </row>
    <row r="23" spans="2:11" s="347" customFormat="1">
      <c r="B23" s="356"/>
      <c r="C23" s="387" t="s">
        <v>233</v>
      </c>
      <c r="D23" s="406"/>
      <c r="E23" s="406"/>
      <c r="F23" s="406"/>
      <c r="G23" s="406"/>
      <c r="H23" s="565"/>
      <c r="J23" s="363"/>
      <c r="K23" s="357"/>
    </row>
    <row r="24" spans="2:11" s="347" customFormat="1" ht="3.6" customHeight="1">
      <c r="B24" s="356"/>
      <c r="C24" s="406"/>
      <c r="D24" s="406"/>
      <c r="E24" s="406"/>
      <c r="F24" s="406"/>
      <c r="G24" s="406"/>
      <c r="J24" s="363"/>
      <c r="K24" s="357"/>
    </row>
    <row r="25" spans="2:11" s="347" customFormat="1">
      <c r="B25" s="356"/>
      <c r="C25" s="387" t="s">
        <v>234</v>
      </c>
      <c r="D25" s="406"/>
      <c r="E25" s="406"/>
      <c r="F25" s="406"/>
      <c r="G25" s="406"/>
      <c r="H25" s="565"/>
      <c r="J25" s="363"/>
      <c r="K25" s="357"/>
    </row>
    <row r="26" spans="2:11" s="347" customFormat="1" ht="3.6" customHeight="1">
      <c r="B26" s="356"/>
      <c r="C26" s="406"/>
      <c r="D26" s="406"/>
      <c r="E26" s="406"/>
      <c r="F26" s="406"/>
      <c r="G26" s="406"/>
      <c r="J26" s="363"/>
      <c r="K26" s="357"/>
    </row>
    <row r="27" spans="2:11" s="347" customFormat="1" ht="15.6" customHeight="1">
      <c r="B27" s="356"/>
      <c r="C27" s="388" t="s">
        <v>235</v>
      </c>
      <c r="D27" s="405"/>
      <c r="E27" s="405"/>
      <c r="F27" s="405"/>
      <c r="G27" s="405"/>
      <c r="H27" s="565"/>
      <c r="J27" s="363"/>
      <c r="K27" s="357"/>
    </row>
    <row r="28" spans="2:11" s="347" customFormat="1" ht="3.6" customHeight="1">
      <c r="B28" s="356"/>
      <c r="C28" s="364"/>
      <c r="H28" s="404"/>
      <c r="I28" s="404"/>
      <c r="J28" s="203"/>
      <c r="K28" s="357"/>
    </row>
    <row r="29" spans="2:11" ht="14.45" customHeight="1">
      <c r="B29" s="356"/>
      <c r="C29" s="347" t="s">
        <v>236</v>
      </c>
      <c r="D29" s="347"/>
      <c r="E29" s="347"/>
      <c r="G29" s="347"/>
      <c r="H29" s="565"/>
      <c r="I29" s="347"/>
      <c r="J29" s="347"/>
      <c r="K29" s="357"/>
    </row>
    <row r="30" spans="2:11" ht="4.5" customHeight="1">
      <c r="B30" s="356"/>
      <c r="C30" s="347"/>
      <c r="D30" s="347"/>
      <c r="E30" s="347"/>
      <c r="G30" s="347"/>
      <c r="H30" s="347"/>
      <c r="I30" s="347"/>
      <c r="J30" s="347"/>
      <c r="K30" s="357"/>
    </row>
    <row r="31" spans="2:11" s="347" customFormat="1" ht="14.45" customHeight="1">
      <c r="B31" s="356"/>
      <c r="C31" s="347" t="s">
        <v>237</v>
      </c>
      <c r="H31" s="565"/>
      <c r="K31" s="357"/>
    </row>
    <row r="32" spans="2:11" s="347" customFormat="1" ht="4.5" customHeight="1">
      <c r="B32" s="356"/>
      <c r="K32" s="357"/>
    </row>
    <row r="33" spans="2:11" ht="49.15" customHeight="1">
      <c r="B33" s="356"/>
      <c r="C33" s="849" t="s">
        <v>238</v>
      </c>
      <c r="D33" s="849"/>
      <c r="E33" s="849"/>
      <c r="F33" s="849"/>
      <c r="G33" s="850"/>
      <c r="H33" s="566"/>
      <c r="I33" s="347"/>
      <c r="J33" s="347"/>
      <c r="K33" s="357"/>
    </row>
    <row r="34" spans="2:11" s="347" customFormat="1" ht="5.0999999999999996" customHeight="1">
      <c r="B34" s="356"/>
      <c r="C34" s="723"/>
      <c r="D34" s="723"/>
      <c r="E34" s="723"/>
      <c r="F34" s="723"/>
      <c r="G34" s="723"/>
      <c r="K34" s="357"/>
    </row>
    <row r="35" spans="2:11" s="347" customFormat="1">
      <c r="B35" s="356"/>
      <c r="C35" s="710" t="s">
        <v>239</v>
      </c>
      <c r="D35" s="723"/>
      <c r="E35" s="723"/>
      <c r="F35" s="723"/>
      <c r="G35" s="723"/>
      <c r="H35" s="565"/>
      <c r="K35" s="357"/>
    </row>
    <row r="36" spans="2:11" s="347" customFormat="1" ht="3.6" customHeight="1">
      <c r="B36" s="356"/>
      <c r="C36" s="723"/>
      <c r="D36" s="723"/>
      <c r="E36" s="723"/>
      <c r="F36" s="723"/>
      <c r="G36" s="723"/>
      <c r="K36" s="357"/>
    </row>
    <row r="37" spans="2:11" s="347" customFormat="1" ht="14.25" customHeight="1">
      <c r="B37" s="356"/>
      <c r="C37" s="851" t="s">
        <v>240</v>
      </c>
      <c r="D37" s="851"/>
      <c r="E37" s="851"/>
      <c r="F37" s="851"/>
      <c r="G37" s="851"/>
      <c r="K37" s="357"/>
    </row>
    <row r="38" spans="2:11" s="347" customFormat="1">
      <c r="B38" s="356"/>
      <c r="K38" s="357"/>
    </row>
    <row r="39" spans="2:11" s="347" customFormat="1">
      <c r="B39" s="356"/>
      <c r="D39" s="378"/>
      <c r="E39" s="567" t="s">
        <v>241</v>
      </c>
      <c r="F39" s="568" t="s">
        <v>13</v>
      </c>
      <c r="G39" s="568" t="s">
        <v>216</v>
      </c>
      <c r="H39" s="568" t="s">
        <v>242</v>
      </c>
      <c r="K39" s="357"/>
    </row>
    <row r="40" spans="2:11" s="347" customFormat="1">
      <c r="B40" s="356"/>
      <c r="D40" s="377"/>
      <c r="E40" s="569" t="s">
        <v>243</v>
      </c>
      <c r="F40" s="740">
        <f>H19</f>
        <v>0</v>
      </c>
      <c r="G40" s="570">
        <f>IF(F40="Yes",1,0)</f>
        <v>0</v>
      </c>
      <c r="H40" s="569">
        <v>1</v>
      </c>
      <c r="K40" s="357"/>
    </row>
    <row r="41" spans="2:11" s="347" customFormat="1">
      <c r="B41" s="356"/>
      <c r="D41" s="377"/>
      <c r="E41" s="569" t="s">
        <v>244</v>
      </c>
      <c r="F41" s="740">
        <f>H21</f>
        <v>0</v>
      </c>
      <c r="G41" s="570">
        <f>IF(F41="Yes",1, 0)</f>
        <v>0</v>
      </c>
      <c r="H41" s="569">
        <v>1</v>
      </c>
      <c r="K41" s="357"/>
    </row>
    <row r="42" spans="2:11" s="347" customFormat="1">
      <c r="B42" s="356"/>
      <c r="D42" s="377"/>
      <c r="E42" s="569" t="s">
        <v>245</v>
      </c>
      <c r="F42" s="650">
        <f>H23</f>
        <v>0</v>
      </c>
      <c r="G42" s="570">
        <f>IF(F42="Yes",1, 0)</f>
        <v>0</v>
      </c>
      <c r="H42" s="569">
        <v>1</v>
      </c>
      <c r="K42" s="357"/>
    </row>
    <row r="43" spans="2:11" s="347" customFormat="1">
      <c r="B43" s="356"/>
      <c r="D43" s="377"/>
      <c r="E43" s="569" t="s">
        <v>246</v>
      </c>
      <c r="F43" s="650">
        <f>H25</f>
        <v>0</v>
      </c>
      <c r="G43" s="570">
        <f>IF(F43="Yes",1, 0)</f>
        <v>0</v>
      </c>
      <c r="H43" s="569">
        <v>1</v>
      </c>
      <c r="K43" s="357"/>
    </row>
    <row r="44" spans="2:11" s="347" customFormat="1">
      <c r="B44" s="356"/>
      <c r="D44" s="377"/>
      <c r="E44" s="569" t="s">
        <v>247</v>
      </c>
      <c r="F44" s="650">
        <f>H27</f>
        <v>0</v>
      </c>
      <c r="G44" s="570">
        <f>IF(F44="Yes",1, 0)</f>
        <v>0</v>
      </c>
      <c r="H44" s="569">
        <v>1</v>
      </c>
      <c r="K44" s="357"/>
    </row>
    <row r="45" spans="2:11" s="347" customFormat="1">
      <c r="B45" s="356"/>
      <c r="D45" s="377"/>
      <c r="E45" s="569" t="s">
        <v>248</v>
      </c>
      <c r="F45" s="740">
        <f>H29</f>
        <v>0</v>
      </c>
      <c r="G45" s="570">
        <f>IF(H29="0-3 years",2,IF(H29="4-9 years",4,IF(H29="10+ years",6,0)))</f>
        <v>0</v>
      </c>
      <c r="H45" s="569">
        <v>6</v>
      </c>
      <c r="K45" s="357"/>
    </row>
    <row r="46" spans="2:11" s="347" customFormat="1">
      <c r="B46" s="356"/>
      <c r="D46" s="377"/>
      <c r="E46" s="651" t="s">
        <v>249</v>
      </c>
      <c r="F46" s="650">
        <f>H31</f>
        <v>0</v>
      </c>
      <c r="G46" s="570">
        <f>IF(F46="Yes",1, 0)</f>
        <v>0</v>
      </c>
      <c r="H46" s="651">
        <v>1</v>
      </c>
      <c r="K46" s="357"/>
    </row>
    <row r="47" spans="2:11" s="347" customFormat="1" ht="16.5" thickBot="1">
      <c r="B47" s="356"/>
      <c r="D47" s="377"/>
      <c r="E47" s="651" t="s">
        <v>250</v>
      </c>
      <c r="F47" s="652">
        <f>H33</f>
        <v>0</v>
      </c>
      <c r="G47" s="653" cm="1">
        <f t="array" ref="G47">_xlfn.IFS(F47="Yes, including state or local government",1,F47="Yes, but no state or local government",0.5,F47="No",0,F47=0,0)</f>
        <v>0</v>
      </c>
      <c r="H47" s="651">
        <v>1</v>
      </c>
      <c r="K47" s="357"/>
    </row>
    <row r="48" spans="2:11" s="347" customFormat="1" ht="16.5" thickTop="1">
      <c r="B48" s="356"/>
      <c r="D48" s="377"/>
      <c r="E48" s="419" t="s">
        <v>224</v>
      </c>
      <c r="F48" s="419"/>
      <c r="G48" s="420">
        <f>SUM(G40:G47)</f>
        <v>0</v>
      </c>
      <c r="H48" s="421">
        <f>SUM(H40:H47)</f>
        <v>13</v>
      </c>
      <c r="K48" s="357"/>
    </row>
    <row r="49" spans="2:11" s="347" customFormat="1">
      <c r="B49" s="356"/>
      <c r="K49" s="357"/>
    </row>
    <row r="50" spans="2:11">
      <c r="B50" s="356"/>
      <c r="C50" s="844" t="s">
        <v>19</v>
      </c>
      <c r="D50" s="777"/>
      <c r="E50" s="777"/>
      <c r="F50" s="777"/>
      <c r="G50" s="777"/>
      <c r="H50" s="777"/>
      <c r="I50" s="777"/>
      <c r="J50" s="777"/>
      <c r="K50" s="357"/>
    </row>
    <row r="51" spans="2:11">
      <c r="B51" s="356"/>
      <c r="C51" s="347"/>
      <c r="D51" s="347"/>
      <c r="E51" s="347"/>
      <c r="G51" s="347"/>
      <c r="H51" s="347"/>
      <c r="I51" s="347"/>
      <c r="J51" s="347"/>
      <c r="K51" s="357"/>
    </row>
    <row r="52" spans="2:11">
      <c r="B52" s="356"/>
      <c r="C52" s="347"/>
      <c r="D52" s="347"/>
      <c r="E52" s="347"/>
      <c r="G52" s="347"/>
      <c r="H52" s="347"/>
      <c r="I52" s="347"/>
      <c r="J52" s="347"/>
      <c r="K52" s="357"/>
    </row>
    <row r="53" spans="2:11">
      <c r="B53" s="356"/>
      <c r="C53" s="347"/>
      <c r="D53" s="347"/>
      <c r="E53" s="347"/>
      <c r="G53" s="347"/>
      <c r="H53" s="347"/>
      <c r="I53" s="347"/>
      <c r="J53" s="347"/>
      <c r="K53" s="357"/>
    </row>
    <row r="54" spans="2:11">
      <c r="B54" s="356"/>
      <c r="C54" s="347"/>
      <c r="D54" s="347"/>
      <c r="E54" s="347"/>
      <c r="G54" s="347"/>
      <c r="H54" s="347"/>
      <c r="I54" s="347"/>
      <c r="J54" s="347"/>
      <c r="K54" s="357"/>
    </row>
    <row r="55" spans="2:11">
      <c r="B55" s="356"/>
      <c r="C55" s="347"/>
      <c r="D55" s="347"/>
      <c r="E55" s="347"/>
      <c r="G55" s="347"/>
      <c r="H55" s="347"/>
      <c r="I55" s="347"/>
      <c r="J55" s="347"/>
      <c r="K55" s="357"/>
    </row>
    <row r="56" spans="2:11">
      <c r="B56" s="356"/>
      <c r="C56" s="347"/>
      <c r="D56" s="347"/>
      <c r="E56" s="347"/>
      <c r="G56" s="347"/>
      <c r="H56" s="347"/>
      <c r="I56" s="347"/>
      <c r="J56" s="347"/>
      <c r="K56" s="357"/>
    </row>
    <row r="57" spans="2:11">
      <c r="B57" s="356"/>
      <c r="C57" s="347"/>
      <c r="D57" s="347"/>
      <c r="E57" s="347"/>
      <c r="G57" s="347"/>
      <c r="H57" s="347"/>
      <c r="I57" s="347"/>
      <c r="J57" s="347"/>
      <c r="K57" s="357"/>
    </row>
    <row r="58" spans="2:11">
      <c r="B58" s="356"/>
      <c r="C58" s="347"/>
      <c r="D58" s="347"/>
      <c r="E58" s="347"/>
      <c r="G58" s="347"/>
      <c r="H58" s="347"/>
      <c r="I58" s="347"/>
      <c r="J58" s="347"/>
      <c r="K58" s="357"/>
    </row>
    <row r="59" spans="2:11">
      <c r="B59" s="356"/>
      <c r="C59" s="347"/>
      <c r="D59" s="347"/>
      <c r="E59" s="347"/>
      <c r="G59" s="347"/>
      <c r="H59" s="347"/>
      <c r="I59" s="347"/>
      <c r="J59" s="347"/>
      <c r="K59" s="357"/>
    </row>
    <row r="60" spans="2:11">
      <c r="B60" s="356"/>
      <c r="C60" s="347"/>
      <c r="D60" s="347"/>
      <c r="E60" s="347"/>
      <c r="G60" s="347"/>
      <c r="H60" s="347"/>
      <c r="I60" s="347"/>
      <c r="J60" s="347"/>
      <c r="K60" s="357"/>
    </row>
    <row r="61" spans="2:11">
      <c r="B61" s="356"/>
      <c r="C61" s="347"/>
      <c r="D61" s="347"/>
      <c r="E61" s="347"/>
      <c r="G61" s="347"/>
      <c r="H61" s="347"/>
      <c r="I61" s="347"/>
      <c r="J61" s="347"/>
      <c r="K61" s="357"/>
    </row>
    <row r="62" spans="2:11">
      <c r="B62" s="356"/>
      <c r="C62" s="347"/>
      <c r="D62" s="347"/>
      <c r="E62" s="347"/>
      <c r="G62" s="347"/>
      <c r="H62" s="347"/>
      <c r="I62" s="347"/>
      <c r="J62" s="347"/>
      <c r="K62" s="357"/>
    </row>
    <row r="63" spans="2:11" ht="16.5" thickBot="1">
      <c r="B63" s="365"/>
      <c r="C63" s="366"/>
      <c r="D63" s="366"/>
      <c r="E63" s="366"/>
      <c r="F63" s="366"/>
      <c r="G63" s="366"/>
      <c r="H63" s="366"/>
      <c r="I63" s="366"/>
      <c r="J63" s="366"/>
      <c r="K63" s="367"/>
    </row>
    <row r="103" spans="3:11">
      <c r="C103" s="347"/>
      <c r="D103" s="347"/>
      <c r="E103" s="347"/>
      <c r="G103" s="347"/>
      <c r="H103" s="347"/>
      <c r="I103" s="368"/>
      <c r="J103" s="368"/>
      <c r="K103" s="347"/>
    </row>
    <row r="104" spans="3:11">
      <c r="C104" s="369"/>
      <c r="D104" s="369"/>
      <c r="E104" s="369"/>
      <c r="F104" s="369"/>
      <c r="G104" s="368"/>
      <c r="H104" s="368"/>
      <c r="I104" s="368"/>
      <c r="J104" s="368"/>
      <c r="K104" s="347"/>
    </row>
    <row r="105" spans="3:11">
      <c r="C105" s="370"/>
      <c r="D105" s="369"/>
      <c r="E105" s="369"/>
      <c r="F105" s="369"/>
      <c r="G105" s="369"/>
      <c r="H105" s="368"/>
      <c r="I105" s="368"/>
      <c r="J105" s="368"/>
      <c r="K105" s="347"/>
    </row>
    <row r="106" spans="3:11">
      <c r="C106" s="370"/>
      <c r="D106" s="369"/>
      <c r="E106" s="369"/>
      <c r="F106" s="369"/>
      <c r="G106" s="369"/>
      <c r="H106" s="368"/>
      <c r="I106" s="368"/>
      <c r="J106" s="368"/>
      <c r="K106" s="347"/>
    </row>
    <row r="107" spans="3:11">
      <c r="C107" s="370"/>
      <c r="D107" s="369"/>
      <c r="E107" s="369"/>
      <c r="F107" s="369"/>
      <c r="G107" s="369"/>
      <c r="H107" s="368"/>
      <c r="I107" s="347"/>
      <c r="J107" s="347"/>
      <c r="K107" s="347"/>
    </row>
    <row r="108" spans="3:11">
      <c r="C108" s="370"/>
      <c r="D108" s="369"/>
      <c r="E108" s="369"/>
      <c r="F108" s="369"/>
      <c r="G108" s="369"/>
      <c r="H108" s="368"/>
      <c r="I108" s="347"/>
      <c r="J108" s="347"/>
      <c r="K108" s="347"/>
    </row>
    <row r="109" spans="3:11">
      <c r="C109" s="370"/>
      <c r="D109" s="369"/>
      <c r="E109" s="369"/>
      <c r="F109" s="369"/>
      <c r="G109" s="347"/>
      <c r="H109" s="347"/>
      <c r="I109" s="347"/>
      <c r="J109" s="347"/>
      <c r="K109" s="347"/>
    </row>
    <row r="115" spans="3:11">
      <c r="C115" s="347"/>
      <c r="D115" s="347"/>
      <c r="E115" s="347"/>
      <c r="G115" s="347"/>
      <c r="H115" s="347"/>
      <c r="I115" s="368"/>
      <c r="J115" s="368"/>
      <c r="K115" s="347"/>
    </row>
    <row r="116" spans="3:11">
      <c r="C116" s="347"/>
      <c r="D116" s="347"/>
      <c r="E116" s="347"/>
      <c r="G116" s="347"/>
      <c r="H116" s="347"/>
      <c r="I116" s="369"/>
      <c r="J116" s="369"/>
      <c r="K116" s="347"/>
    </row>
    <row r="117" spans="3:11">
      <c r="C117" s="347"/>
      <c r="D117" s="347"/>
      <c r="E117" s="369"/>
      <c r="F117" s="369"/>
      <c r="G117" s="368"/>
      <c r="H117" s="369"/>
      <c r="I117" s="368"/>
      <c r="J117" s="368"/>
      <c r="K117" s="347"/>
    </row>
    <row r="118" spans="3:11">
      <c r="C118" s="347"/>
      <c r="D118" s="347"/>
      <c r="E118" s="370"/>
      <c r="F118" s="370"/>
      <c r="G118" s="369"/>
      <c r="H118" s="369"/>
      <c r="I118" s="369"/>
      <c r="J118" s="369"/>
      <c r="K118" s="368"/>
    </row>
    <row r="119" spans="3:11">
      <c r="C119" s="347"/>
      <c r="D119" s="347"/>
      <c r="E119" s="370"/>
      <c r="F119" s="370"/>
      <c r="G119" s="369"/>
      <c r="H119" s="369"/>
      <c r="I119" s="368"/>
      <c r="J119" s="368"/>
      <c r="K119" s="368"/>
    </row>
    <row r="120" spans="3:11">
      <c r="C120" s="347"/>
      <c r="D120" s="347"/>
      <c r="E120" s="370"/>
      <c r="F120" s="370"/>
      <c r="G120" s="369"/>
      <c r="H120" s="369"/>
      <c r="I120" s="347"/>
      <c r="J120" s="347"/>
      <c r="K120" s="368"/>
    </row>
    <row r="121" spans="3:11">
      <c r="C121" s="347"/>
      <c r="D121" s="347"/>
      <c r="E121" s="370"/>
      <c r="F121" s="370"/>
      <c r="G121" s="369"/>
      <c r="H121" s="369"/>
      <c r="I121" s="347"/>
      <c r="J121" s="347"/>
      <c r="K121" s="368"/>
    </row>
    <row r="122" spans="3:11">
      <c r="C122" s="347"/>
      <c r="D122" s="347"/>
      <c r="E122" s="370"/>
      <c r="F122" s="370"/>
      <c r="G122" s="369"/>
      <c r="H122" s="369"/>
      <c r="I122" s="347"/>
      <c r="J122" s="347"/>
      <c r="K122" s="347"/>
    </row>
  </sheetData>
  <sheetProtection algorithmName="SHA-512" hashValue="DPtlyJidFFFMz0iyj5hFWE9jH327vksLRMq3dnaXYqphveNJoBD4UINyHT3KMiX6t2IrY6emOkg4Harn0cPX0A==" saltValue="coO/MKPx0eWs5Z4mxETd9g==" spinCount="100000" sheet="1" objects="1" scenarios="1"/>
  <mergeCells count="8">
    <mergeCell ref="C50:J50"/>
    <mergeCell ref="C3:J3"/>
    <mergeCell ref="C5:I5"/>
    <mergeCell ref="C7:I7"/>
    <mergeCell ref="C19:G19"/>
    <mergeCell ref="C21:G21"/>
    <mergeCell ref="C33:G33"/>
    <mergeCell ref="C37:G37"/>
  </mergeCells>
  <conditionalFormatting sqref="C37:G37">
    <cfRule type="expression" dxfId="117" priority="1">
      <formula>$H$35="Yes"</formula>
    </cfRule>
  </conditionalFormatting>
  <dataValidations count="5">
    <dataValidation type="list" allowBlank="1" showInputMessage="1" showErrorMessage="1" sqref="J19" xr:uid="{6AD17FC4-C502-43FF-92E4-6C4448B8FD3C}">
      <formula1>"County, CBSA"</formula1>
    </dataValidation>
    <dataValidation type="list" allowBlank="1" showInputMessage="1" showErrorMessage="1" sqref="H21 H19 H23 H25 H27 H31" xr:uid="{9B3F9548-B355-43EC-B608-458688C8653E}">
      <formula1>"Yes, No"</formula1>
    </dataValidation>
    <dataValidation type="list" allowBlank="1" showInputMessage="1" showErrorMessage="1" sqref="H35" xr:uid="{0040608D-92F4-4281-B9DB-634D13D5892F}">
      <formula1>"Yes,No"</formula1>
    </dataValidation>
    <dataValidation type="list" allowBlank="1" showInputMessage="1" showErrorMessage="1" sqref="H29" xr:uid="{74673AF3-8D4B-406E-A3A4-21DB7CD726F9}">
      <formula1>"None, 0-3 years, 4-9 years, 10+ years"</formula1>
    </dataValidation>
    <dataValidation type="list" allowBlank="1" showInputMessage="1" showErrorMessage="1" error="Please select yes or no" sqref="H17" xr:uid="{61081936-AD2B-43D5-99A7-A291DBFDB754}">
      <formula1>"Yes, No"</formula1>
    </dataValidation>
  </dataValidations>
  <pageMargins left="0.7" right="0.7" top="0.75" bottom="0.75" header="0.3" footer="0.3"/>
  <pageSetup orientation="portrait" r:id="rId1"/>
  <ignoredErrors>
    <ignoredError sqref="G45"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E4081C-81B6-4281-9CFC-439821128F90}">
          <x14:formula1>
            <xm:f>'List Validations'!$U$1:$U$3</xm:f>
          </x14:formula1>
          <xm:sqref>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B309-C349-304B-B1BD-EA9F973D72B4}">
  <sheetPr>
    <tabColor theme="9" tint="0.59999389629810485"/>
    <pageSetUpPr fitToPage="1"/>
  </sheetPr>
  <dimension ref="A1:AA153"/>
  <sheetViews>
    <sheetView showGridLines="0" zoomScaleNormal="100" zoomScaleSheetLayoutView="100" workbookViewId="0">
      <selection activeCell="C3" sqref="C3:I3"/>
    </sheetView>
  </sheetViews>
  <sheetFormatPr defaultColWidth="11" defaultRowHeight="15.75"/>
  <cols>
    <col min="1" max="1" width="1" style="41" customWidth="1"/>
    <col min="2" max="2" width="1.875" style="22" customWidth="1"/>
    <col min="3" max="3" width="5.75" style="22" customWidth="1"/>
    <col min="4" max="4" width="20.125" style="22" customWidth="1"/>
    <col min="5" max="5" width="38.875" style="22" customWidth="1"/>
    <col min="6" max="6" width="21.5" style="22" bestFit="1" customWidth="1"/>
    <col min="7" max="7" width="36.625" style="22" customWidth="1"/>
    <col min="8" max="8" width="17.5" style="22" customWidth="1"/>
    <col min="9" max="9" width="23.375" style="22" customWidth="1"/>
    <col min="10" max="10" width="4.875" style="22" customWidth="1"/>
    <col min="11" max="11" width="11" style="22"/>
    <col min="12" max="12" width="11" style="41"/>
    <col min="13" max="16384" width="11" style="22"/>
  </cols>
  <sheetData>
    <row r="1" spans="2:10" ht="3.95" customHeight="1" thickBot="1"/>
    <row r="2" spans="2:10" ht="8.1" customHeight="1">
      <c r="B2" s="51"/>
      <c r="C2" s="52"/>
      <c r="D2" s="52"/>
      <c r="E2" s="52"/>
      <c r="F2" s="52"/>
      <c r="G2" s="52"/>
      <c r="H2" s="52"/>
      <c r="I2" s="52"/>
      <c r="J2" s="53"/>
    </row>
    <row r="3" spans="2:10" ht="18" customHeight="1">
      <c r="B3" s="45"/>
      <c r="C3" s="793" t="s">
        <v>251</v>
      </c>
      <c r="D3" s="794"/>
      <c r="E3" s="794"/>
      <c r="F3" s="794"/>
      <c r="G3" s="794"/>
      <c r="H3" s="794"/>
      <c r="I3" s="804"/>
      <c r="J3" s="47"/>
    </row>
    <row r="4" spans="2:10">
      <c r="B4" s="45"/>
      <c r="C4" s="54"/>
      <c r="D4" s="46"/>
      <c r="E4" s="46"/>
      <c r="F4" s="46"/>
      <c r="G4" s="46"/>
      <c r="H4" s="46"/>
      <c r="I4" s="46"/>
      <c r="J4" s="47"/>
    </row>
    <row r="5" spans="2:10">
      <c r="B5" s="45"/>
      <c r="C5" s="796" t="str">
        <f>IF('Toolkit Instructions'!G5="","Enter Project Name on Instructions Tab",CONCATENATE("Project Name: ",'Toolkit Instructions'!G5))</f>
        <v>Enter Project Name on Instructions Tab</v>
      </c>
      <c r="D5" s="796"/>
      <c r="E5" s="796"/>
      <c r="F5" s="796"/>
      <c r="G5" s="796"/>
      <c r="H5" s="796"/>
      <c r="I5" s="711"/>
      <c r="J5" s="47"/>
    </row>
    <row r="6" spans="2:10" ht="6" customHeight="1">
      <c r="B6" s="45"/>
      <c r="C6" s="55"/>
      <c r="D6" s="46"/>
      <c r="E6" s="46"/>
      <c r="F6" s="46"/>
      <c r="G6" s="46"/>
      <c r="H6" s="46"/>
      <c r="I6" s="46"/>
      <c r="J6" s="47"/>
    </row>
    <row r="7" spans="2:10">
      <c r="B7" s="45"/>
      <c r="C7" s="797" t="str">
        <f>IF('Toolkit Instructions'!$G$7="","Enter Project Sponsor on Instructions Tab",CONCATENATE("Project Sponsor: ",'Toolkit Instructions'!$G$7))</f>
        <v>Enter Project Sponsor on Instructions Tab</v>
      </c>
      <c r="D7" s="797"/>
      <c r="E7" s="797"/>
      <c r="F7" s="797"/>
      <c r="G7" s="797"/>
      <c r="H7" s="797"/>
      <c r="I7" s="712"/>
      <c r="J7" s="47"/>
    </row>
    <row r="8" spans="2:10">
      <c r="B8" s="45"/>
      <c r="C8" s="712"/>
      <c r="D8" s="712"/>
      <c r="E8" s="712"/>
      <c r="F8" s="712"/>
      <c r="G8" s="712"/>
      <c r="H8" s="712"/>
      <c r="I8" s="712"/>
      <c r="J8" s="56"/>
    </row>
    <row r="9" spans="2:10">
      <c r="B9" s="45"/>
      <c r="C9" s="712"/>
      <c r="D9" s="712"/>
      <c r="E9" s="712"/>
      <c r="F9" s="712"/>
      <c r="G9" s="712"/>
      <c r="H9" s="712"/>
      <c r="I9" s="712"/>
      <c r="J9" s="47"/>
    </row>
    <row r="10" spans="2:10">
      <c r="B10" s="45"/>
      <c r="C10" s="712"/>
      <c r="D10" s="712"/>
      <c r="E10" s="712"/>
      <c r="F10" s="712"/>
      <c r="G10" s="712"/>
      <c r="H10" s="712"/>
      <c r="I10" s="712"/>
      <c r="J10" s="47"/>
    </row>
    <row r="11" spans="2:10">
      <c r="B11" s="45"/>
      <c r="C11" s="712"/>
      <c r="D11" s="712"/>
      <c r="E11" s="712"/>
      <c r="F11" s="712"/>
      <c r="G11" s="712"/>
      <c r="H11" s="712"/>
      <c r="I11" s="712"/>
      <c r="J11" s="47"/>
    </row>
    <row r="12" spans="2:10">
      <c r="B12" s="45"/>
      <c r="C12" s="712"/>
      <c r="D12" s="712"/>
      <c r="E12" s="712"/>
      <c r="F12" s="712"/>
      <c r="G12" s="712"/>
      <c r="H12" s="712"/>
      <c r="I12" s="712"/>
      <c r="J12" s="47"/>
    </row>
    <row r="13" spans="2:10">
      <c r="B13" s="45"/>
      <c r="C13" s="712"/>
      <c r="D13" s="712"/>
      <c r="E13" s="712"/>
      <c r="F13" s="712"/>
      <c r="G13" s="712"/>
      <c r="H13" s="712"/>
      <c r="I13" s="712"/>
      <c r="J13" s="47"/>
    </row>
    <row r="14" spans="2:10">
      <c r="B14" s="45"/>
      <c r="C14" s="712"/>
      <c r="D14" s="712"/>
      <c r="E14" s="712"/>
      <c r="F14" s="712"/>
      <c r="G14" s="712"/>
      <c r="H14" s="712"/>
      <c r="I14" s="712"/>
      <c r="J14" s="47"/>
    </row>
    <row r="15" spans="2:10">
      <c r="B15" s="45"/>
      <c r="C15" s="712"/>
      <c r="D15" s="712"/>
      <c r="E15" s="712"/>
      <c r="F15" s="712"/>
      <c r="G15" s="712"/>
      <c r="H15" s="712"/>
      <c r="I15" s="712"/>
      <c r="J15" s="47"/>
    </row>
    <row r="16" spans="2:10">
      <c r="B16" s="45"/>
      <c r="C16" s="712"/>
      <c r="D16" s="712"/>
      <c r="E16" s="712"/>
      <c r="F16" s="712"/>
      <c r="G16" s="712"/>
      <c r="H16" s="712"/>
      <c r="I16" s="712"/>
      <c r="J16" s="47"/>
    </row>
    <row r="17" spans="1:12">
      <c r="B17" s="45"/>
      <c r="C17" s="712"/>
      <c r="D17" s="712"/>
      <c r="E17" s="712"/>
      <c r="F17" s="712"/>
      <c r="G17" s="712"/>
      <c r="H17" s="712"/>
      <c r="I17" s="712"/>
      <c r="J17" s="47"/>
    </row>
    <row r="18" spans="1:12">
      <c r="B18" s="45"/>
      <c r="C18" s="712"/>
      <c r="D18" s="712"/>
      <c r="E18" s="712"/>
      <c r="F18" s="712"/>
      <c r="G18" s="712"/>
      <c r="H18" s="712"/>
      <c r="I18" s="712"/>
      <c r="J18" s="47"/>
    </row>
    <row r="19" spans="1:12">
      <c r="B19" s="45"/>
      <c r="C19" s="712"/>
      <c r="D19" s="712"/>
      <c r="E19" s="712"/>
      <c r="F19" s="712"/>
      <c r="G19" s="712"/>
      <c r="H19" s="712"/>
      <c r="I19" s="712"/>
      <c r="J19" s="47"/>
    </row>
    <row r="20" spans="1:12">
      <c r="B20" s="45"/>
      <c r="C20" s="712"/>
      <c r="D20" s="712"/>
      <c r="E20" s="712"/>
      <c r="F20" s="712"/>
      <c r="G20" s="712"/>
      <c r="H20" s="712"/>
      <c r="I20" s="712"/>
      <c r="J20" s="47"/>
    </row>
    <row r="21" spans="1:12">
      <c r="B21" s="45"/>
      <c r="C21" s="712"/>
      <c r="D21" s="712"/>
      <c r="E21" s="712"/>
      <c r="F21" s="712"/>
      <c r="G21" s="712"/>
      <c r="H21" s="712"/>
      <c r="I21" s="712"/>
      <c r="J21" s="47"/>
    </row>
    <row r="22" spans="1:12">
      <c r="B22" s="45"/>
      <c r="C22" s="712"/>
      <c r="D22" s="712"/>
      <c r="E22" s="712"/>
      <c r="F22" s="712"/>
      <c r="G22" s="712"/>
      <c r="H22" s="712"/>
      <c r="I22" s="712"/>
      <c r="J22" s="47"/>
    </row>
    <row r="23" spans="1:12">
      <c r="B23" s="45"/>
      <c r="C23" s="712"/>
      <c r="D23" s="712"/>
      <c r="E23" s="712"/>
      <c r="F23" s="712"/>
      <c r="G23" s="712"/>
      <c r="H23" s="712"/>
      <c r="I23" s="712"/>
      <c r="J23" s="47"/>
    </row>
    <row r="24" spans="1:12">
      <c r="B24" s="45"/>
      <c r="C24" s="712"/>
      <c r="D24" s="712"/>
      <c r="E24" s="712"/>
      <c r="F24" s="712"/>
      <c r="G24" s="712"/>
      <c r="H24" s="712"/>
      <c r="I24" s="712"/>
      <c r="J24" s="47"/>
    </row>
    <row r="25" spans="1:12">
      <c r="B25" s="45"/>
      <c r="C25" s="712"/>
      <c r="D25" s="712"/>
      <c r="E25" s="712"/>
      <c r="F25" s="712"/>
      <c r="G25" s="712"/>
      <c r="H25" s="712"/>
      <c r="I25" s="712"/>
      <c r="J25" s="47"/>
    </row>
    <row r="26" spans="1:12">
      <c r="B26" s="45"/>
      <c r="C26" s="712"/>
      <c r="D26" s="712"/>
      <c r="E26" s="712"/>
      <c r="F26" s="712"/>
      <c r="G26" s="712"/>
      <c r="H26" s="712"/>
      <c r="I26" s="712"/>
      <c r="J26" s="47"/>
    </row>
    <row r="27" spans="1:12">
      <c r="B27" s="45"/>
      <c r="C27" s="712"/>
      <c r="D27" s="712"/>
      <c r="E27" s="712"/>
      <c r="F27" s="712"/>
      <c r="G27" s="712"/>
      <c r="H27" s="712"/>
      <c r="I27" s="712"/>
      <c r="J27" s="47"/>
    </row>
    <row r="28" spans="1:12">
      <c r="B28" s="45"/>
      <c r="C28" s="712"/>
      <c r="D28" s="712"/>
      <c r="E28" s="712"/>
      <c r="F28" s="712"/>
      <c r="G28" s="712"/>
      <c r="H28" s="712"/>
      <c r="I28" s="712"/>
      <c r="J28" s="47"/>
    </row>
    <row r="29" spans="1:12" s="62" customFormat="1">
      <c r="A29" s="57"/>
      <c r="B29" s="58"/>
      <c r="C29" s="379" t="s">
        <v>252</v>
      </c>
      <c r="D29" s="60"/>
      <c r="E29" s="60"/>
      <c r="F29" s="60"/>
      <c r="G29" s="60"/>
      <c r="H29" s="60"/>
      <c r="I29" s="60"/>
      <c r="J29" s="61"/>
      <c r="L29" s="57"/>
    </row>
    <row r="30" spans="1:12" ht="15.6" customHeight="1">
      <c r="B30" s="45"/>
      <c r="C30" s="46"/>
      <c r="D30" s="46"/>
      <c r="E30" s="46"/>
      <c r="F30" s="46"/>
      <c r="G30" s="46"/>
      <c r="H30" s="46"/>
      <c r="I30" s="46"/>
      <c r="J30" s="47"/>
    </row>
    <row r="31" spans="1:12">
      <c r="B31" s="45"/>
      <c r="C31" s="789" t="s">
        <v>1702</v>
      </c>
      <c r="D31" s="789"/>
      <c r="E31" s="789"/>
      <c r="F31" s="789"/>
      <c r="G31" s="463"/>
      <c r="H31" s="571"/>
      <c r="I31" s="454"/>
      <c r="J31" s="47"/>
    </row>
    <row r="32" spans="1:12">
      <c r="B32" s="45"/>
      <c r="C32" s="46"/>
      <c r="D32" s="46"/>
      <c r="E32" s="46"/>
      <c r="F32" s="46"/>
      <c r="G32" s="46"/>
      <c r="H32" s="46"/>
      <c r="I32" s="46"/>
      <c r="J32" s="47"/>
    </row>
    <row r="33" spans="2:27" ht="33" customHeight="1">
      <c r="B33" s="45"/>
      <c r="C33" s="786" t="s">
        <v>253</v>
      </c>
      <c r="D33" s="786"/>
      <c r="E33" s="786"/>
      <c r="F33" s="786"/>
      <c r="G33" s="786"/>
      <c r="I33" s="46"/>
      <c r="J33" s="47"/>
    </row>
    <row r="34" spans="2:27" ht="4.9000000000000004" customHeight="1">
      <c r="B34" s="45"/>
      <c r="C34" s="736"/>
      <c r="D34" s="736"/>
      <c r="E34" s="736"/>
      <c r="F34" s="736"/>
      <c r="G34" s="736"/>
      <c r="H34" s="414"/>
      <c r="J34" s="47"/>
      <c r="L34" s="22"/>
      <c r="AA34" s="47"/>
    </row>
    <row r="35" spans="2:27" ht="15" customHeight="1">
      <c r="B35" s="45"/>
      <c r="C35" s="978"/>
      <c r="D35" s="979"/>
      <c r="E35" s="979"/>
      <c r="F35" s="979"/>
      <c r="G35" s="980"/>
      <c r="H35" s="414"/>
      <c r="J35" s="47"/>
      <c r="L35" s="22"/>
      <c r="AA35" s="47"/>
    </row>
    <row r="36" spans="2:27" ht="17.45" customHeight="1">
      <c r="B36" s="45"/>
      <c r="C36" s="981"/>
      <c r="D36" s="982"/>
      <c r="E36" s="982"/>
      <c r="F36" s="982"/>
      <c r="G36" s="983"/>
      <c r="H36" s="414"/>
      <c r="J36" s="47"/>
      <c r="L36" s="22"/>
      <c r="AA36" s="47"/>
    </row>
    <row r="37" spans="2:27">
      <c r="B37" s="45"/>
      <c r="C37" s="709"/>
      <c r="D37" s="709"/>
      <c r="E37" s="709"/>
      <c r="F37" s="709"/>
      <c r="G37" s="463"/>
      <c r="I37" s="46"/>
      <c r="J37" s="47"/>
    </row>
    <row r="38" spans="2:27" ht="50.45" customHeight="1">
      <c r="B38" s="45"/>
      <c r="C38" s="786" t="s">
        <v>254</v>
      </c>
      <c r="D38" s="786"/>
      <c r="E38" s="786"/>
      <c r="F38" s="786"/>
      <c r="G38" s="786"/>
      <c r="I38" s="46"/>
      <c r="J38" s="47"/>
    </row>
    <row r="39" spans="2:27" ht="3.6" customHeight="1">
      <c r="B39" s="45"/>
      <c r="C39" s="46"/>
      <c r="D39" s="46"/>
      <c r="E39" s="46"/>
      <c r="F39" s="46"/>
      <c r="G39" s="46"/>
      <c r="H39" s="46"/>
      <c r="I39" s="46"/>
      <c r="J39" s="47"/>
    </row>
    <row r="40" spans="2:27">
      <c r="B40" s="45"/>
      <c r="C40" s="855"/>
      <c r="D40" s="856"/>
      <c r="E40" s="856"/>
      <c r="F40" s="856"/>
      <c r="G40" s="857"/>
      <c r="H40" s="380"/>
      <c r="I40" s="380"/>
      <c r="J40" s="47"/>
    </row>
    <row r="41" spans="2:27" ht="3.6" customHeight="1">
      <c r="B41" s="45"/>
      <c r="C41" s="380"/>
      <c r="D41" s="380"/>
      <c r="E41" s="380"/>
      <c r="F41" s="380"/>
      <c r="G41" s="380"/>
      <c r="H41" s="380"/>
      <c r="I41" s="380"/>
      <c r="J41" s="47"/>
    </row>
    <row r="42" spans="2:27">
      <c r="B42" s="45"/>
      <c r="C42" s="46"/>
      <c r="D42" s="422"/>
      <c r="E42" s="422"/>
      <c r="F42" s="422"/>
      <c r="G42" s="422"/>
      <c r="H42" s="422"/>
      <c r="I42" s="46"/>
      <c r="J42" s="47"/>
    </row>
    <row r="43" spans="2:27">
      <c r="B43" s="45"/>
      <c r="C43" s="46" t="s">
        <v>255</v>
      </c>
      <c r="D43" s="422"/>
      <c r="E43" s="422"/>
      <c r="F43" s="422"/>
      <c r="G43" s="422"/>
      <c r="H43" s="422"/>
      <c r="I43" s="46"/>
      <c r="J43" s="47"/>
    </row>
    <row r="44" spans="2:27" ht="3.6" customHeight="1">
      <c r="B44" s="45"/>
      <c r="C44" s="46"/>
      <c r="D44" s="422"/>
      <c r="E44" s="422"/>
      <c r="F44" s="422"/>
      <c r="G44" s="422"/>
      <c r="H44" s="422"/>
      <c r="I44" s="46"/>
      <c r="J44" s="47"/>
    </row>
    <row r="45" spans="2:27">
      <c r="B45" s="45"/>
      <c r="C45" s="855"/>
      <c r="D45" s="856"/>
      <c r="E45" s="856"/>
      <c r="F45" s="856"/>
      <c r="G45" s="857"/>
      <c r="H45" s="422"/>
      <c r="I45" s="380"/>
      <c r="J45" s="47"/>
    </row>
    <row r="46" spans="2:27" ht="3.6" customHeight="1">
      <c r="B46" s="45"/>
      <c r="C46" s="380"/>
      <c r="D46" s="422"/>
      <c r="E46" s="422"/>
      <c r="F46" s="422"/>
      <c r="G46" s="422"/>
      <c r="H46" s="422"/>
      <c r="I46" s="380"/>
      <c r="J46" s="47"/>
    </row>
    <row r="47" spans="2:27">
      <c r="B47" s="45"/>
      <c r="C47" s="46"/>
      <c r="D47" s="422"/>
      <c r="E47" s="422"/>
      <c r="F47" s="422"/>
      <c r="G47" s="422"/>
      <c r="H47" s="422"/>
      <c r="I47" s="46"/>
      <c r="J47" s="47"/>
    </row>
    <row r="48" spans="2:27">
      <c r="B48" s="45"/>
      <c r="C48" s="786" t="s">
        <v>256</v>
      </c>
      <c r="D48" s="786"/>
      <c r="E48" s="786"/>
      <c r="F48" s="786"/>
      <c r="G48" s="786"/>
      <c r="I48" s="46"/>
      <c r="J48" s="47"/>
    </row>
    <row r="49" spans="2:10" ht="3.6" customHeight="1">
      <c r="B49" s="45"/>
      <c r="C49" s="46"/>
      <c r="D49" s="46"/>
      <c r="E49" s="46"/>
      <c r="F49" s="46"/>
      <c r="G49" s="46"/>
      <c r="H49" s="46"/>
      <c r="I49" s="46"/>
      <c r="J49" s="47"/>
    </row>
    <row r="50" spans="2:10">
      <c r="B50" s="45"/>
      <c r="C50" s="855"/>
      <c r="D50" s="856"/>
      <c r="E50" s="856"/>
      <c r="F50" s="856"/>
      <c r="G50" s="857"/>
      <c r="H50" s="380"/>
      <c r="I50" s="380"/>
      <c r="J50" s="47"/>
    </row>
    <row r="51" spans="2:10" ht="3.6" customHeight="1">
      <c r="B51" s="45"/>
      <c r="C51" s="380"/>
      <c r="D51" s="380"/>
      <c r="E51" s="380"/>
      <c r="F51" s="380"/>
      <c r="G51" s="380"/>
      <c r="H51" s="380"/>
      <c r="I51" s="380"/>
      <c r="J51" s="47"/>
    </row>
    <row r="52" spans="2:10">
      <c r="B52" s="45"/>
      <c r="C52" s="46"/>
      <c r="D52" s="422"/>
      <c r="E52" s="422"/>
      <c r="F52" s="422"/>
      <c r="G52" s="422"/>
      <c r="H52" s="422"/>
      <c r="I52" s="46"/>
      <c r="J52" s="47"/>
    </row>
    <row r="53" spans="2:10" ht="31.15" customHeight="1">
      <c r="B53" s="45"/>
      <c r="C53" s="786" t="s">
        <v>257</v>
      </c>
      <c r="D53" s="786"/>
      <c r="E53" s="786"/>
      <c r="F53" s="786"/>
      <c r="G53" s="786"/>
      <c r="H53" s="422"/>
      <c r="I53" s="46"/>
      <c r="J53" s="47"/>
    </row>
    <row r="54" spans="2:10" ht="3.6" customHeight="1">
      <c r="B54" s="45"/>
      <c r="C54" s="46"/>
      <c r="D54" s="422"/>
      <c r="E54" s="422"/>
      <c r="F54" s="422"/>
      <c r="G54" s="422"/>
      <c r="H54" s="422"/>
      <c r="I54" s="46"/>
      <c r="J54" s="47"/>
    </row>
    <row r="55" spans="2:10">
      <c r="B55" s="45"/>
      <c r="C55" s="855"/>
      <c r="D55" s="856"/>
      <c r="E55" s="856"/>
      <c r="F55" s="856"/>
      <c r="G55" s="857"/>
      <c r="H55" s="422"/>
      <c r="I55" s="380"/>
      <c r="J55" s="47"/>
    </row>
    <row r="56" spans="2:10">
      <c r="B56" s="45"/>
      <c r="C56" s="46"/>
      <c r="D56" s="422"/>
      <c r="E56" s="422"/>
      <c r="F56" s="422"/>
      <c r="G56" s="422"/>
      <c r="H56" s="422"/>
      <c r="I56" s="46"/>
      <c r="J56" s="47"/>
    </row>
    <row r="57" spans="2:10">
      <c r="B57" s="45"/>
      <c r="C57" s="786" t="s">
        <v>258</v>
      </c>
      <c r="D57" s="786"/>
      <c r="E57" s="786"/>
      <c r="F57" s="786"/>
      <c r="G57" s="786"/>
      <c r="I57" s="46"/>
      <c r="J57" s="47"/>
    </row>
    <row r="58" spans="2:10" ht="3.6" customHeight="1">
      <c r="B58" s="45"/>
      <c r="C58" s="46"/>
      <c r="D58" s="46"/>
      <c r="E58" s="46"/>
      <c r="F58" s="46"/>
      <c r="G58" s="46"/>
      <c r="H58" s="46"/>
      <c r="I58" s="46"/>
      <c r="J58" s="47"/>
    </row>
    <row r="59" spans="2:10">
      <c r="B59" s="45"/>
      <c r="C59" s="855"/>
      <c r="D59" s="856"/>
      <c r="E59" s="856"/>
      <c r="F59" s="856"/>
      <c r="G59" s="857"/>
      <c r="H59" s="380"/>
      <c r="I59" s="380"/>
      <c r="J59" s="47"/>
    </row>
    <row r="60" spans="2:10" ht="3.6" customHeight="1">
      <c r="B60" s="45"/>
      <c r="C60" s="380"/>
      <c r="D60" s="380"/>
      <c r="E60" s="380"/>
      <c r="F60" s="380"/>
      <c r="G60" s="380"/>
      <c r="H60" s="380"/>
      <c r="I60" s="380"/>
      <c r="J60" s="47"/>
    </row>
    <row r="61" spans="2:10">
      <c r="B61" s="45"/>
      <c r="C61" s="46"/>
      <c r="D61" s="422"/>
      <c r="E61" s="422"/>
      <c r="F61" s="422"/>
      <c r="G61" s="422"/>
      <c r="H61" s="422"/>
      <c r="I61" s="46"/>
      <c r="J61" s="47"/>
    </row>
    <row r="62" spans="2:10">
      <c r="B62" s="45"/>
      <c r="C62" s="63" t="s">
        <v>259</v>
      </c>
      <c r="D62" s="46"/>
      <c r="E62" s="46"/>
      <c r="F62" s="46"/>
      <c r="G62" s="46"/>
      <c r="H62" s="46"/>
      <c r="I62" s="46"/>
      <c r="J62" s="47"/>
    </row>
    <row r="63" spans="2:10" ht="8.1" customHeight="1">
      <c r="B63" s="45"/>
      <c r="C63" s="46"/>
      <c r="D63" s="46"/>
      <c r="E63" s="46"/>
      <c r="F63" s="46"/>
      <c r="G63" s="46"/>
      <c r="H63" s="46"/>
      <c r="I63" s="46"/>
      <c r="J63" s="47"/>
    </row>
    <row r="64" spans="2:10" ht="3.95" customHeight="1">
      <c r="B64" s="45"/>
      <c r="C64" s="46"/>
      <c r="D64" s="46"/>
      <c r="E64" s="46"/>
      <c r="F64" s="46"/>
      <c r="G64" s="46"/>
      <c r="H64" s="46"/>
      <c r="I64" s="200"/>
      <c r="J64" s="47"/>
    </row>
    <row r="65" spans="2:10">
      <c r="B65" s="45"/>
      <c r="C65" s="789" t="s">
        <v>260</v>
      </c>
      <c r="D65" s="789"/>
      <c r="E65" s="789"/>
      <c r="F65" s="790"/>
      <c r="G65" s="571"/>
      <c r="I65" s="454"/>
      <c r="J65" s="47"/>
    </row>
    <row r="66" spans="2:10" ht="4.5" customHeight="1">
      <c r="B66" s="45"/>
      <c r="C66" s="709"/>
      <c r="D66" s="709"/>
      <c r="E66" s="709"/>
      <c r="F66" s="709"/>
      <c r="G66" s="739"/>
      <c r="H66" s="739"/>
      <c r="I66" s="454"/>
      <c r="J66" s="47"/>
    </row>
    <row r="67" spans="2:10">
      <c r="B67" s="45"/>
      <c r="C67" s="852" t="s">
        <v>261</v>
      </c>
      <c r="D67" s="852"/>
      <c r="E67" s="852"/>
      <c r="F67" s="46"/>
      <c r="G67" s="572"/>
      <c r="H67" s="464"/>
      <c r="I67" s="465"/>
      <c r="J67" s="47"/>
    </row>
    <row r="68" spans="2:10">
      <c r="B68" s="45"/>
      <c r="C68" s="852"/>
      <c r="D68" s="852"/>
      <c r="E68" s="852"/>
      <c r="F68" s="46"/>
      <c r="G68" s="46"/>
      <c r="H68" s="46"/>
      <c r="I68" s="46"/>
      <c r="J68" s="47"/>
    </row>
    <row r="69" spans="2:10">
      <c r="B69" s="45"/>
      <c r="C69" s="46"/>
      <c r="D69" s="46"/>
      <c r="E69" s="65"/>
      <c r="F69" s="46"/>
      <c r="G69" s="66"/>
      <c r="H69" s="66"/>
      <c r="I69" s="66"/>
      <c r="J69" s="47"/>
    </row>
    <row r="70" spans="2:10">
      <c r="B70" s="45"/>
      <c r="C70" s="63"/>
      <c r="D70" s="46"/>
      <c r="E70" s="46"/>
      <c r="F70" s="46"/>
      <c r="G70" s="46"/>
      <c r="H70" s="46"/>
      <c r="I70" s="46"/>
      <c r="J70" s="47"/>
    </row>
    <row r="71" spans="2:10">
      <c r="B71" s="45"/>
      <c r="C71" s="573" t="s">
        <v>262</v>
      </c>
      <c r="D71" s="573"/>
      <c r="E71" s="524" t="s">
        <v>13</v>
      </c>
      <c r="F71" s="524" t="s">
        <v>216</v>
      </c>
      <c r="G71" s="524" t="s">
        <v>242</v>
      </c>
      <c r="H71" s="46"/>
      <c r="I71" s="46"/>
      <c r="J71" s="47"/>
    </row>
    <row r="72" spans="2:10">
      <c r="B72" s="45"/>
      <c r="C72" s="853" t="s">
        <v>263</v>
      </c>
      <c r="D72" s="854"/>
      <c r="E72" s="574">
        <f>C40</f>
        <v>0</v>
      </c>
      <c r="F72" s="575" cm="1">
        <f t="array" ref="F72">_xlfn.IFS($E72="Yes, within 1/4 mile walking distance or 15 minutes by public transportation or shuttle",2,$E72="Yes, within 1/2 mile walking distance or 30 minutes by public transportation or shuttle",1,$E72="No",0,E72=0,0)</f>
        <v>0</v>
      </c>
      <c r="G72" s="576">
        <v>2</v>
      </c>
      <c r="H72" s="46"/>
      <c r="I72" s="46"/>
      <c r="J72" s="47"/>
    </row>
    <row r="73" spans="2:10">
      <c r="B73" s="45"/>
      <c r="C73" s="853" t="s">
        <v>264</v>
      </c>
      <c r="D73" s="854"/>
      <c r="E73" s="574">
        <f>C45</f>
        <v>0</v>
      </c>
      <c r="F73" s="575" cm="1">
        <f t="array" ref="F73">_xlfn.IFS($E73="Yes, within 1/4 mile walking distance or 15 minutes by public transportation or shuttle",2,$E73="Yes, within 1/2 mile walking distance or 30 minutes by public transportation or shuttle",1,$E73="No",0,E73=0,0)</f>
        <v>0</v>
      </c>
      <c r="G73" s="576">
        <v>2</v>
      </c>
      <c r="H73" s="46"/>
      <c r="I73" s="46"/>
      <c r="J73" s="47"/>
    </row>
    <row r="74" spans="2:10">
      <c r="B74" s="45"/>
      <c r="C74" s="853" t="s">
        <v>265</v>
      </c>
      <c r="D74" s="854"/>
      <c r="E74" s="574">
        <f>C50</f>
        <v>0</v>
      </c>
      <c r="F74" s="575" cm="1">
        <f t="array" ref="F74">_xlfn.IFS($E74="Yes, within 1/4 mile walking distance or 15 minutes by public transportation or shuttle",2,$E74="Yes, within 1/2 mile walking distance or 30 minutes by public transportation or shuttle",1,$E74="No",0,E74=0,0)</f>
        <v>0</v>
      </c>
      <c r="G74" s="576">
        <v>2</v>
      </c>
      <c r="H74" s="46"/>
      <c r="I74" s="46"/>
      <c r="J74" s="47"/>
    </row>
    <row r="75" spans="2:10">
      <c r="B75" s="45"/>
      <c r="C75" s="853" t="s">
        <v>266</v>
      </c>
      <c r="D75" s="854"/>
      <c r="E75" s="574">
        <f>C55</f>
        <v>0</v>
      </c>
      <c r="F75" s="575" cm="1">
        <f t="array" ref="F75">_xlfn.IFS($E75="Yes, within 1/4 mile walking distance or 15 minutes by public transportation or shuttle",2,$E75="Yes, within 1/2 mile walking distance or 30 minutes by public transportation or shuttle",1,$E75="No",0,E75=0,0)</f>
        <v>0</v>
      </c>
      <c r="G75" s="576">
        <v>2</v>
      </c>
      <c r="H75" s="46"/>
      <c r="I75" s="46"/>
      <c r="J75" s="47"/>
    </row>
    <row r="76" spans="2:10">
      <c r="B76" s="45"/>
      <c r="C76" s="853" t="s">
        <v>267</v>
      </c>
      <c r="D76" s="854"/>
      <c r="E76" s="574">
        <f>C59</f>
        <v>0</v>
      </c>
      <c r="F76" s="575" cm="1">
        <f t="array" ref="F76">_xlfn.IFS($E76="Yes, within 1/4 mile walking distance or 15 minutes by public transportation or shuttle",2,$E76="Yes, within 1/2 mile walking distance or 30 minutes by public transportation or shuttle",1,$E76="No",0,E76=0,0)</f>
        <v>0</v>
      </c>
      <c r="G76" s="576">
        <v>2</v>
      </c>
      <c r="H76" s="46"/>
      <c r="I76" s="46"/>
      <c r="J76" s="47"/>
    </row>
    <row r="77" spans="2:10">
      <c r="B77" s="45"/>
      <c r="C77" s="724" t="s">
        <v>268</v>
      </c>
      <c r="D77" s="725"/>
      <c r="E77" s="575" t="s">
        <v>269</v>
      </c>
      <c r="F77" s="575" t="s">
        <v>269</v>
      </c>
      <c r="G77" s="576">
        <v>2</v>
      </c>
      <c r="H77" s="46"/>
      <c r="I77" s="46"/>
      <c r="J77" s="47"/>
    </row>
    <row r="78" spans="2:10">
      <c r="B78" s="45"/>
      <c r="C78" s="503" t="s">
        <v>270</v>
      </c>
      <c r="D78" s="503"/>
      <c r="E78" s="577" t="str">
        <f>IF(ISBLANK(G67),"-",G67)</f>
        <v>-</v>
      </c>
      <c r="F78" s="578">
        <f>IF(AND(G67&lt;=0.1,G67&gt;0),4,IF(AND(G67&gt;=0.1,G67&lt;0.3),2,IF(G67&gt;=0.3,0,0)))</f>
        <v>0</v>
      </c>
      <c r="G78" s="576">
        <v>4</v>
      </c>
      <c r="H78" s="46"/>
      <c r="I78" s="46"/>
      <c r="J78" s="67"/>
    </row>
    <row r="79" spans="2:10">
      <c r="B79" s="45"/>
      <c r="C79" s="579" t="s">
        <v>271</v>
      </c>
      <c r="D79" s="528"/>
      <c r="E79" s="529"/>
      <c r="F79" s="580">
        <f>SUM(F72,F73,F74,F75,F78,F76)</f>
        <v>0</v>
      </c>
      <c r="G79" s="530">
        <v>16</v>
      </c>
      <c r="H79" s="46"/>
      <c r="I79" s="46"/>
      <c r="J79" s="67"/>
    </row>
    <row r="80" spans="2:10">
      <c r="B80" s="45"/>
      <c r="C80" s="46"/>
      <c r="D80" s="46"/>
      <c r="E80" s="46"/>
      <c r="F80" s="46"/>
      <c r="G80" s="46"/>
      <c r="H80" s="46"/>
      <c r="I80" s="46"/>
      <c r="J80" s="67"/>
    </row>
    <row r="81" spans="2:10">
      <c r="B81" s="45"/>
      <c r="C81" s="776" t="s">
        <v>19</v>
      </c>
      <c r="D81" s="798"/>
      <c r="E81" s="798"/>
      <c r="F81" s="798"/>
      <c r="G81" s="798"/>
      <c r="H81" s="798"/>
      <c r="I81" s="798"/>
      <c r="J81" s="47"/>
    </row>
    <row r="82" spans="2:10">
      <c r="B82" s="45"/>
      <c r="C82" s="46"/>
      <c r="D82" s="46"/>
      <c r="E82" s="46"/>
      <c r="F82" s="46"/>
      <c r="G82" s="46"/>
      <c r="H82" s="46"/>
      <c r="I82" s="46"/>
      <c r="J82" s="47"/>
    </row>
    <row r="83" spans="2:10">
      <c r="B83" s="45"/>
      <c r="C83" s="46"/>
      <c r="D83" s="46"/>
      <c r="E83" s="46"/>
      <c r="F83" s="46"/>
      <c r="G83" s="46"/>
      <c r="H83" s="46"/>
      <c r="I83" s="46"/>
      <c r="J83" s="47"/>
    </row>
    <row r="84" spans="2:10">
      <c r="B84" s="45"/>
      <c r="C84" s="46"/>
      <c r="D84" s="46"/>
      <c r="E84" s="46"/>
      <c r="F84" s="46"/>
      <c r="G84" s="46"/>
      <c r="H84" s="46"/>
      <c r="I84" s="46"/>
      <c r="J84" s="47"/>
    </row>
    <row r="85" spans="2:10">
      <c r="B85" s="45"/>
      <c r="C85" s="46"/>
      <c r="D85" s="46"/>
      <c r="E85" s="46"/>
      <c r="F85" s="46"/>
      <c r="G85" s="46"/>
      <c r="H85" s="46"/>
      <c r="I85" s="46"/>
      <c r="J85" s="47"/>
    </row>
    <row r="86" spans="2:10">
      <c r="B86" s="45"/>
      <c r="C86" s="46"/>
      <c r="D86" s="46"/>
      <c r="E86" s="46"/>
      <c r="F86" s="46"/>
      <c r="G86" s="46"/>
      <c r="H86" s="46"/>
      <c r="I86" s="46"/>
      <c r="J86" s="47"/>
    </row>
    <row r="87" spans="2:10">
      <c r="B87" s="45"/>
      <c r="C87" s="46"/>
      <c r="D87" s="46"/>
      <c r="E87" s="46"/>
      <c r="F87" s="46"/>
      <c r="G87" s="46"/>
      <c r="H87" s="46"/>
      <c r="I87" s="46"/>
      <c r="J87" s="47"/>
    </row>
    <row r="88" spans="2:10">
      <c r="B88" s="45"/>
      <c r="C88" s="46"/>
      <c r="D88" s="46"/>
      <c r="E88" s="46"/>
      <c r="F88" s="46"/>
      <c r="G88" s="46"/>
      <c r="H88" s="46"/>
      <c r="I88" s="46"/>
      <c r="J88" s="47"/>
    </row>
    <row r="89" spans="2:10">
      <c r="B89" s="45"/>
      <c r="C89" s="46"/>
      <c r="D89" s="46"/>
      <c r="E89" s="46"/>
      <c r="F89" s="46"/>
      <c r="G89" s="46"/>
      <c r="H89" s="46"/>
      <c r="I89" s="46"/>
      <c r="J89" s="47"/>
    </row>
    <row r="90" spans="2:10">
      <c r="B90" s="45"/>
      <c r="C90" s="46"/>
      <c r="D90" s="46"/>
      <c r="E90" s="46"/>
      <c r="F90" s="46"/>
      <c r="G90" s="46"/>
      <c r="H90" s="46"/>
      <c r="I90" s="46"/>
      <c r="J90" s="47"/>
    </row>
    <row r="91" spans="2:10">
      <c r="B91" s="45"/>
      <c r="C91" s="46"/>
      <c r="D91" s="46"/>
      <c r="E91" s="46"/>
      <c r="F91" s="46"/>
      <c r="G91" s="46"/>
      <c r="H91" s="46"/>
      <c r="I91" s="46"/>
      <c r="J91" s="47"/>
    </row>
    <row r="92" spans="2:10">
      <c r="B92" s="45"/>
      <c r="C92" s="46"/>
      <c r="D92" s="46"/>
      <c r="E92" s="46"/>
      <c r="F92" s="46"/>
      <c r="G92" s="46"/>
      <c r="H92" s="46"/>
      <c r="I92" s="46"/>
      <c r="J92" s="47"/>
    </row>
    <row r="93" spans="2:10">
      <c r="B93" s="45"/>
      <c r="C93" s="46"/>
      <c r="D93" s="46"/>
      <c r="E93" s="46"/>
      <c r="F93" s="46"/>
      <c r="G93" s="46"/>
      <c r="H93" s="46"/>
      <c r="I93" s="46"/>
      <c r="J93" s="47"/>
    </row>
    <row r="94" spans="2:10" ht="16.5" thickBot="1">
      <c r="B94" s="48"/>
      <c r="C94" s="49"/>
      <c r="D94" s="49"/>
      <c r="E94" s="49"/>
      <c r="F94" s="49"/>
      <c r="G94" s="49"/>
      <c r="H94" s="49"/>
      <c r="I94" s="49"/>
      <c r="J94" s="50"/>
    </row>
    <row r="134" spans="3:9">
      <c r="H134" s="68"/>
      <c r="I134" s="68"/>
    </row>
    <row r="135" spans="3:9">
      <c r="C135" s="69"/>
      <c r="D135" s="69"/>
      <c r="E135" s="69"/>
      <c r="F135" s="68"/>
      <c r="G135" s="68"/>
      <c r="H135" s="68"/>
      <c r="I135" s="68"/>
    </row>
    <row r="136" spans="3:9">
      <c r="C136" s="70"/>
      <c r="D136" s="69"/>
      <c r="E136" s="69"/>
      <c r="F136" s="69"/>
      <c r="G136" s="68"/>
      <c r="H136" s="68"/>
      <c r="I136" s="68"/>
    </row>
    <row r="137" spans="3:9">
      <c r="C137" s="70"/>
      <c r="D137" s="69"/>
      <c r="E137" s="69"/>
      <c r="F137" s="69"/>
      <c r="G137" s="68"/>
      <c r="H137" s="68"/>
      <c r="I137" s="68"/>
    </row>
    <row r="138" spans="3:9">
      <c r="C138" s="70"/>
      <c r="D138" s="69"/>
      <c r="E138" s="69"/>
      <c r="F138" s="69"/>
      <c r="G138" s="68"/>
    </row>
    <row r="139" spans="3:9">
      <c r="C139" s="70"/>
      <c r="D139" s="69"/>
      <c r="E139" s="69"/>
      <c r="F139" s="69"/>
      <c r="G139" s="68"/>
    </row>
    <row r="140" spans="3:9">
      <c r="C140" s="70"/>
      <c r="D140" s="69"/>
      <c r="E140" s="69"/>
    </row>
    <row r="146" spans="5:10">
      <c r="H146" s="68"/>
      <c r="I146" s="68"/>
    </row>
    <row r="147" spans="5:10">
      <c r="H147" s="69"/>
      <c r="I147" s="69"/>
    </row>
    <row r="148" spans="5:10">
      <c r="E148" s="69"/>
      <c r="F148" s="68"/>
      <c r="G148" s="69"/>
      <c r="H148" s="68"/>
      <c r="I148" s="68"/>
    </row>
    <row r="149" spans="5:10">
      <c r="E149" s="70"/>
      <c r="F149" s="69"/>
      <c r="G149" s="69"/>
      <c r="H149" s="69"/>
      <c r="I149" s="69"/>
      <c r="J149" s="68"/>
    </row>
    <row r="150" spans="5:10">
      <c r="E150" s="70"/>
      <c r="F150" s="69"/>
      <c r="G150" s="69"/>
      <c r="H150" s="68"/>
      <c r="I150" s="68"/>
      <c r="J150" s="68"/>
    </row>
    <row r="151" spans="5:10">
      <c r="E151" s="70"/>
      <c r="F151" s="69"/>
      <c r="G151" s="69"/>
      <c r="J151" s="68"/>
    </row>
    <row r="152" spans="5:10">
      <c r="E152" s="70"/>
      <c r="F152" s="69"/>
      <c r="G152" s="69"/>
      <c r="J152" s="68"/>
    </row>
    <row r="153" spans="5:10">
      <c r="E153" s="70"/>
      <c r="F153" s="69"/>
      <c r="G153" s="69"/>
    </row>
  </sheetData>
  <sheetProtection algorithmName="SHA-512" hashValue="NmjVZhjg66IED9ySC2DbwLBnuEioucwsvDZZ2YMLX4pvAYv9uqX0g2jBTNEtEPSqJtjXI7eZuTq9zP+L33Ydfg==" saltValue="I3ri2Ox2Ip4P11v5TS2UZg==" spinCount="100000" sheet="1" objects="1" scenarios="1"/>
  <mergeCells count="23">
    <mergeCell ref="C35:G36"/>
    <mergeCell ref="C59:G59"/>
    <mergeCell ref="C76:D76"/>
    <mergeCell ref="C50:G50"/>
    <mergeCell ref="C55:G55"/>
    <mergeCell ref="C53:G53"/>
    <mergeCell ref="C57:G57"/>
    <mergeCell ref="C3:I3"/>
    <mergeCell ref="C5:H5"/>
    <mergeCell ref="C7:H7"/>
    <mergeCell ref="C81:I81"/>
    <mergeCell ref="C67:E68"/>
    <mergeCell ref="C65:F65"/>
    <mergeCell ref="C31:F31"/>
    <mergeCell ref="C72:D72"/>
    <mergeCell ref="C74:D74"/>
    <mergeCell ref="C75:D75"/>
    <mergeCell ref="C73:D73"/>
    <mergeCell ref="C40:G40"/>
    <mergeCell ref="C45:G45"/>
    <mergeCell ref="C38:G38"/>
    <mergeCell ref="C48:G48"/>
    <mergeCell ref="C33:G33"/>
  </mergeCells>
  <conditionalFormatting sqref="C41:I41 H40:I40">
    <cfRule type="expression" dxfId="116" priority="65">
      <formula>$C$40="Yes"</formula>
    </cfRule>
  </conditionalFormatting>
  <conditionalFormatting sqref="D42:H42 D47:H47 D56:H56">
    <cfRule type="expression" dxfId="115" priority="66">
      <formula>$C$40="Yes"</formula>
    </cfRule>
  </conditionalFormatting>
  <conditionalFormatting sqref="C46:I46 H45:I45">
    <cfRule type="expression" dxfId="114" priority="9">
      <formula>$C$40="Yes"</formula>
    </cfRule>
  </conditionalFormatting>
  <conditionalFormatting sqref="C51:I51 H50:I50">
    <cfRule type="expression" dxfId="113" priority="7">
      <formula>$C$40="Yes"</formula>
    </cfRule>
  </conditionalFormatting>
  <conditionalFormatting sqref="D52:H52">
    <cfRule type="expression" dxfId="112" priority="8">
      <formula>$C$40="Yes"</formula>
    </cfRule>
  </conditionalFormatting>
  <conditionalFormatting sqref="H55:I55">
    <cfRule type="expression" dxfId="111" priority="6">
      <formula>$C$40="Yes"</formula>
    </cfRule>
  </conditionalFormatting>
  <conditionalFormatting sqref="C60:I60 H59:I59">
    <cfRule type="expression" dxfId="110" priority="2">
      <formula>$C$40="Yes"</formula>
    </cfRule>
  </conditionalFormatting>
  <conditionalFormatting sqref="D61:H61">
    <cfRule type="expression" dxfId="109" priority="3">
      <formula>$C$40="Yes"</formula>
    </cfRule>
  </conditionalFormatting>
  <dataValidations count="1">
    <dataValidation type="list" allowBlank="1" showInputMessage="1" showErrorMessage="1" sqref="H31" xr:uid="{8DC187D2-8DDC-4FF2-A8BB-9BB006FBD7B0}">
      <formula1>"Yes, No"</formula1>
    </dataValidation>
  </dataValidations>
  <pageMargins left="0.25" right="0.25" top="0.75" bottom="0.75" header="0.3" footer="0.3"/>
  <pageSetup scale="9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BC41D8-883E-41D0-941F-EBDA9C694F0F}">
          <x14:formula1>
            <xm:f>'List Validations'!$Y$1:$Y$3</xm:f>
          </x14:formula1>
          <xm:sqref>C40 C45 C50 C55 C59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105A-AD57-494B-A3C4-7397ABC714E4}">
  <sheetPr>
    <tabColor theme="9" tint="0.59999389629810485"/>
    <pageSetUpPr fitToPage="1"/>
  </sheetPr>
  <dimension ref="B1:H72"/>
  <sheetViews>
    <sheetView showGridLines="0" zoomScaleNormal="100" zoomScaleSheetLayoutView="84" workbookViewId="0">
      <selection activeCell="C3" sqref="C3:F3"/>
    </sheetView>
  </sheetViews>
  <sheetFormatPr defaultColWidth="11" defaultRowHeight="15.75"/>
  <cols>
    <col min="1" max="1" width="1" style="22" customWidth="1"/>
    <col min="2" max="2" width="1.875" style="22" customWidth="1"/>
    <col min="3" max="3" width="97.125" style="22" customWidth="1"/>
    <col min="4" max="4" width="29.625" style="22" customWidth="1"/>
    <col min="5" max="5" width="14.625" style="22" customWidth="1"/>
    <col min="6" max="6" width="11.5" style="22" customWidth="1"/>
    <col min="7" max="7" width="1.875" style="22" customWidth="1"/>
    <col min="8" max="8" width="59.875" style="22" customWidth="1"/>
    <col min="9" max="16384" width="11" style="22"/>
  </cols>
  <sheetData>
    <row r="1" spans="2:8" ht="3.95" customHeight="1" thickBot="1"/>
    <row r="2" spans="2:8" ht="8.1" customHeight="1">
      <c r="B2" s="228"/>
      <c r="C2" s="71"/>
      <c r="D2" s="71"/>
      <c r="E2" s="71"/>
      <c r="F2" s="71"/>
      <c r="G2" s="72"/>
    </row>
    <row r="3" spans="2:8" ht="18.95" customHeight="1">
      <c r="B3" s="232"/>
      <c r="C3" s="860" t="s">
        <v>272</v>
      </c>
      <c r="D3" s="860"/>
      <c r="E3" s="860"/>
      <c r="F3" s="860"/>
      <c r="G3" s="204"/>
      <c r="H3" s="73"/>
    </row>
    <row r="4" spans="2:8">
      <c r="B4" s="229"/>
      <c r="C4" s="74"/>
      <c r="D4" s="74"/>
      <c r="E4" s="74"/>
      <c r="F4" s="74"/>
      <c r="G4" s="75"/>
    </row>
    <row r="5" spans="2:8">
      <c r="B5" s="230"/>
      <c r="C5" s="711" t="str">
        <f>IF('Toolkit Instructions'!G5="","Enter Project Name on Instructions Tab",CONCATENATE("Project Name: ",'Toolkit Instructions'!G5))</f>
        <v>Enter Project Name on Instructions Tab</v>
      </c>
      <c r="D5" s="711"/>
      <c r="E5" s="711"/>
      <c r="F5" s="711"/>
      <c r="G5" s="77"/>
    </row>
    <row r="6" spans="2:8" ht="6" customHeight="1">
      <c r="B6" s="230"/>
      <c r="C6" s="711"/>
      <c r="D6" s="711"/>
      <c r="E6" s="711"/>
      <c r="F6" s="711"/>
      <c r="G6" s="77"/>
    </row>
    <row r="7" spans="2:8">
      <c r="B7" s="230"/>
      <c r="C7" s="711" t="str">
        <f>IF('Toolkit Instructions'!$G$7="","Enter Project Sponsor on Instructions Tab",CONCATENATE("Project Sponsor: ",'Toolkit Instructions'!$G$7))</f>
        <v>Enter Project Sponsor on Instructions Tab</v>
      </c>
      <c r="D7" s="711"/>
      <c r="E7" s="711"/>
      <c r="F7" s="711"/>
      <c r="G7" s="77"/>
    </row>
    <row r="8" spans="2:8">
      <c r="B8" s="230"/>
      <c r="C8" s="711"/>
      <c r="D8" s="711"/>
      <c r="E8" s="711"/>
      <c r="F8" s="711"/>
      <c r="G8" s="77"/>
    </row>
    <row r="9" spans="2:8">
      <c r="B9" s="230"/>
      <c r="C9" s="711"/>
      <c r="D9" s="711"/>
      <c r="E9" s="711"/>
      <c r="F9" s="711"/>
      <c r="G9" s="77"/>
    </row>
    <row r="10" spans="2:8">
      <c r="B10" s="230"/>
      <c r="C10" s="711"/>
      <c r="D10" s="711"/>
      <c r="E10" s="711"/>
      <c r="F10" s="711"/>
      <c r="G10" s="77"/>
    </row>
    <row r="11" spans="2:8">
      <c r="B11" s="230"/>
      <c r="C11" s="711"/>
      <c r="D11" s="711"/>
      <c r="E11" s="711"/>
      <c r="F11" s="711"/>
      <c r="G11" s="77"/>
    </row>
    <row r="12" spans="2:8">
      <c r="B12" s="230"/>
      <c r="C12" s="711"/>
      <c r="D12" s="711"/>
      <c r="E12" s="711"/>
      <c r="F12" s="711"/>
      <c r="G12" s="77"/>
    </row>
    <row r="13" spans="2:8">
      <c r="B13" s="230"/>
      <c r="C13" s="711"/>
      <c r="D13" s="711"/>
      <c r="E13" s="711"/>
      <c r="F13" s="711"/>
      <c r="G13" s="77"/>
    </row>
    <row r="14" spans="2:8">
      <c r="B14" s="230"/>
      <c r="C14" s="711"/>
      <c r="D14" s="711"/>
      <c r="E14" s="711"/>
      <c r="F14" s="711"/>
      <c r="G14" s="77"/>
    </row>
    <row r="15" spans="2:8">
      <c r="B15" s="230"/>
      <c r="C15" s="711"/>
      <c r="D15" s="711"/>
      <c r="E15" s="711"/>
      <c r="F15" s="711"/>
      <c r="G15" s="77"/>
    </row>
    <row r="16" spans="2:8">
      <c r="B16" s="230"/>
      <c r="C16" s="711"/>
      <c r="D16" s="711"/>
      <c r="E16" s="711"/>
      <c r="F16" s="711"/>
      <c r="G16" s="77"/>
    </row>
    <row r="17" spans="2:7">
      <c r="B17" s="230"/>
      <c r="C17" s="711"/>
      <c r="D17" s="711"/>
      <c r="E17" s="711"/>
      <c r="F17" s="711"/>
      <c r="G17" s="77"/>
    </row>
    <row r="18" spans="2:7">
      <c r="B18" s="230"/>
      <c r="C18" s="711"/>
      <c r="D18" s="711"/>
      <c r="E18" s="711"/>
      <c r="F18" s="711"/>
      <c r="G18" s="77"/>
    </row>
    <row r="19" spans="2:7">
      <c r="B19" s="230"/>
      <c r="C19" s="711"/>
      <c r="D19" s="711"/>
      <c r="E19" s="711"/>
      <c r="F19" s="711"/>
      <c r="G19" s="77"/>
    </row>
    <row r="20" spans="2:7">
      <c r="B20" s="230"/>
      <c r="C20" s="711"/>
      <c r="D20" s="711"/>
      <c r="E20" s="711"/>
      <c r="F20" s="711"/>
      <c r="G20" s="77"/>
    </row>
    <row r="21" spans="2:7">
      <c r="B21" s="230"/>
      <c r="C21" s="711"/>
      <c r="D21" s="711"/>
      <c r="E21" s="711"/>
      <c r="F21" s="711"/>
      <c r="G21" s="77"/>
    </row>
    <row r="22" spans="2:7">
      <c r="B22" s="230"/>
      <c r="C22" s="711"/>
      <c r="D22" s="711"/>
      <c r="E22" s="711"/>
      <c r="F22" s="711"/>
      <c r="G22" s="77"/>
    </row>
    <row r="23" spans="2:7">
      <c r="B23" s="230"/>
      <c r="C23" s="711"/>
      <c r="D23" s="711"/>
      <c r="E23" s="711"/>
      <c r="F23" s="711"/>
      <c r="G23" s="77"/>
    </row>
    <row r="24" spans="2:7">
      <c r="B24" s="230"/>
      <c r="C24" s="711"/>
      <c r="D24" s="711"/>
      <c r="E24" s="711"/>
      <c r="F24" s="711"/>
      <c r="G24" s="77"/>
    </row>
    <row r="25" spans="2:7">
      <c r="B25" s="230"/>
      <c r="C25" s="78"/>
      <c r="D25" s="711"/>
      <c r="E25" s="711"/>
      <c r="F25" s="711"/>
      <c r="G25" s="77"/>
    </row>
    <row r="26" spans="2:7">
      <c r="B26" s="230"/>
      <c r="C26" s="711"/>
      <c r="D26" s="711"/>
      <c r="E26" s="711"/>
      <c r="F26" s="711"/>
      <c r="G26" s="77"/>
    </row>
    <row r="27" spans="2:7" ht="6.95" customHeight="1">
      <c r="B27" s="230"/>
      <c r="C27" s="711"/>
      <c r="D27" s="711"/>
      <c r="E27" s="711"/>
      <c r="F27" s="711"/>
      <c r="G27" s="77"/>
    </row>
    <row r="28" spans="2:7">
      <c r="B28" s="230"/>
      <c r="C28" s="79" t="s">
        <v>273</v>
      </c>
      <c r="D28" s="80"/>
      <c r="E28" s="81"/>
      <c r="F28" s="81"/>
      <c r="G28" s="206"/>
    </row>
    <row r="29" spans="2:7" ht="9" customHeight="1">
      <c r="B29" s="230"/>
      <c r="C29" s="711"/>
      <c r="D29" s="711"/>
      <c r="E29" s="711"/>
      <c r="F29" s="711"/>
      <c r="G29" s="77"/>
    </row>
    <row r="30" spans="2:7">
      <c r="B30" s="230"/>
      <c r="C30" s="711" t="s">
        <v>274</v>
      </c>
      <c r="D30" s="581"/>
      <c r="E30" s="207"/>
      <c r="F30" s="711"/>
      <c r="G30" s="77"/>
    </row>
    <row r="31" spans="2:7" ht="8.1" customHeight="1">
      <c r="B31" s="230"/>
      <c r="C31" s="711"/>
      <c r="D31" s="711"/>
      <c r="E31" s="711"/>
      <c r="F31" s="711"/>
      <c r="G31" s="77"/>
    </row>
    <row r="32" spans="2:7">
      <c r="B32" s="230"/>
      <c r="C32" s="711" t="s">
        <v>275</v>
      </c>
      <c r="D32" s="581"/>
      <c r="E32" s="207"/>
      <c r="F32" s="711"/>
      <c r="G32" s="77"/>
    </row>
    <row r="33" spans="2:7" ht="11.1" customHeight="1">
      <c r="B33" s="230"/>
      <c r="C33" s="711"/>
      <c r="D33" s="711"/>
      <c r="E33" s="711"/>
      <c r="F33" s="711"/>
      <c r="G33" s="77"/>
    </row>
    <row r="34" spans="2:7" ht="47.25">
      <c r="B34" s="230"/>
      <c r="C34" s="407" t="s">
        <v>276</v>
      </c>
      <c r="D34" s="986"/>
      <c r="E34" s="207"/>
      <c r="F34" s="711"/>
      <c r="G34" s="77"/>
    </row>
    <row r="35" spans="2:7" ht="9.75" customHeight="1">
      <c r="B35" s="230"/>
      <c r="C35" s="711"/>
      <c r="D35" s="711"/>
      <c r="E35" s="711"/>
      <c r="F35" s="711"/>
      <c r="G35" s="77"/>
    </row>
    <row r="36" spans="2:7" ht="39" customHeight="1">
      <c r="B36" s="230"/>
      <c r="C36" s="407" t="s">
        <v>1680</v>
      </c>
      <c r="D36" s="987"/>
      <c r="E36" s="82">
        <f>IF(D36=0,0,IF(D36=1,2,IF(D36=2,4,IF(D36="3+",6,0))))</f>
        <v>0</v>
      </c>
      <c r="F36" s="751"/>
      <c r="G36" s="77"/>
    </row>
    <row r="37" spans="2:7" ht="63">
      <c r="B37" s="230"/>
      <c r="C37" s="755" t="s">
        <v>1681</v>
      </c>
      <c r="D37" s="711"/>
      <c r="E37" s="82"/>
      <c r="F37" s="82"/>
      <c r="G37" s="77"/>
    </row>
    <row r="38" spans="2:7" ht="3.95" customHeight="1">
      <c r="B38" s="231"/>
      <c r="C38" s="196"/>
      <c r="D38" s="711"/>
      <c r="E38" s="127"/>
      <c r="F38" s="127"/>
      <c r="G38" s="83"/>
    </row>
    <row r="39" spans="2:7" ht="152.25" customHeight="1">
      <c r="B39" s="230"/>
      <c r="C39" s="984" t="s">
        <v>1682</v>
      </c>
      <c r="D39" s="46"/>
      <c r="E39" s="82"/>
      <c r="F39" s="82"/>
      <c r="G39" s="77"/>
    </row>
    <row r="40" spans="2:7" ht="11.1" customHeight="1">
      <c r="B40" s="230"/>
      <c r="C40" s="712"/>
      <c r="D40" s="711"/>
      <c r="E40" s="82"/>
      <c r="F40" s="82"/>
      <c r="G40" s="77"/>
    </row>
    <row r="41" spans="2:7" ht="3.95" customHeight="1">
      <c r="B41" s="230"/>
      <c r="C41" s="712"/>
      <c r="D41" s="711"/>
      <c r="E41" s="82"/>
      <c r="F41" s="82"/>
      <c r="G41" s="77"/>
    </row>
    <row r="42" spans="2:7">
      <c r="B42" s="230"/>
      <c r="C42" s="711" t="s">
        <v>1683</v>
      </c>
      <c r="D42" s="764"/>
      <c r="E42" s="82">
        <f>IF(D42="No",0,IF(D42="Yes and placed in service within 3 years of award",1,IF(D42="Yes and placed in service within 2 years of award",2,0)))</f>
        <v>0</v>
      </c>
      <c r="F42" s="84"/>
      <c r="G42" s="77"/>
    </row>
    <row r="43" spans="2:7" ht="31.5">
      <c r="B43" s="230"/>
      <c r="C43" s="755" t="s">
        <v>1684</v>
      </c>
      <c r="D43" s="197"/>
      <c r="E43" s="82"/>
      <c r="F43" s="84"/>
      <c r="G43" s="77"/>
    </row>
    <row r="44" spans="2:7" ht="3.95" customHeight="1">
      <c r="B44" s="230"/>
      <c r="C44" s="196"/>
      <c r="D44" s="197"/>
      <c r="E44" s="82"/>
      <c r="F44" s="84"/>
      <c r="G44" s="77"/>
    </row>
    <row r="45" spans="2:7" ht="146.25" customHeight="1">
      <c r="B45" s="230"/>
      <c r="C45" s="985"/>
      <c r="D45" s="197"/>
      <c r="E45" s="82"/>
      <c r="F45" s="84"/>
      <c r="G45" s="77"/>
    </row>
    <row r="46" spans="2:7" ht="3.95" customHeight="1">
      <c r="B46" s="230"/>
      <c r="C46" s="711"/>
      <c r="D46" s="711"/>
      <c r="E46" s="712"/>
      <c r="F46" s="712"/>
      <c r="G46" s="77"/>
    </row>
    <row r="47" spans="2:7">
      <c r="B47" s="230"/>
      <c r="C47" s="711" t="s">
        <v>277</v>
      </c>
      <c r="D47" s="583"/>
      <c r="E47" s="712"/>
      <c r="F47" s="735"/>
      <c r="G47" s="77"/>
    </row>
    <row r="48" spans="2:7">
      <c r="B48" s="230"/>
      <c r="C48" s="711"/>
      <c r="D48" s="711"/>
      <c r="E48" s="712"/>
      <c r="F48" s="735"/>
      <c r="G48" s="77"/>
    </row>
    <row r="49" spans="2:7">
      <c r="B49" s="230"/>
      <c r="C49" s="711" t="s">
        <v>278</v>
      </c>
      <c r="D49" s="583"/>
      <c r="E49" s="712"/>
      <c r="F49" s="712"/>
      <c r="G49" s="77"/>
    </row>
    <row r="50" spans="2:7">
      <c r="B50" s="230"/>
      <c r="C50" s="711"/>
      <c r="D50" s="711"/>
      <c r="E50" s="712"/>
      <c r="F50" s="712"/>
      <c r="G50" s="77"/>
    </row>
    <row r="51" spans="2:7">
      <c r="B51" s="230"/>
      <c r="C51" s="711" t="s">
        <v>279</v>
      </c>
      <c r="D51" s="583"/>
      <c r="E51" s="712"/>
      <c r="F51" s="712"/>
      <c r="G51" s="77"/>
    </row>
    <row r="52" spans="2:7">
      <c r="B52" s="230"/>
      <c r="C52" s="711"/>
      <c r="D52" s="711"/>
      <c r="E52" s="712"/>
      <c r="F52" s="712"/>
      <c r="G52" s="77"/>
    </row>
    <row r="53" spans="2:7" ht="31.5">
      <c r="B53" s="230"/>
      <c r="C53" s="415" t="s">
        <v>280</v>
      </c>
      <c r="D53" s="89"/>
      <c r="E53" s="85"/>
      <c r="F53" s="712"/>
      <c r="G53" s="77"/>
    </row>
    <row r="54" spans="2:7">
      <c r="B54" s="230"/>
      <c r="C54" s="858"/>
      <c r="D54" s="858"/>
      <c r="E54" s="858"/>
      <c r="F54" s="858"/>
      <c r="G54" s="859"/>
    </row>
    <row r="55" spans="2:7" ht="31.5">
      <c r="B55" s="230"/>
      <c r="C55" s="214" t="s">
        <v>281</v>
      </c>
      <c r="D55" s="214" t="s">
        <v>13</v>
      </c>
      <c r="E55" s="214" t="s">
        <v>216</v>
      </c>
      <c r="F55" s="205" t="s">
        <v>242</v>
      </c>
      <c r="G55" s="86"/>
    </row>
    <row r="56" spans="2:7">
      <c r="B56" s="230"/>
      <c r="C56" s="584" t="s">
        <v>1685</v>
      </c>
      <c r="D56" s="754">
        <f>D42</f>
        <v>0</v>
      </c>
      <c r="E56" s="575">
        <f>E42</f>
        <v>0</v>
      </c>
      <c r="F56" s="575">
        <v>2</v>
      </c>
      <c r="G56" s="86"/>
    </row>
    <row r="57" spans="2:7">
      <c r="B57" s="230"/>
      <c r="C57" s="584" t="s">
        <v>1686</v>
      </c>
      <c r="D57" s="575">
        <f>D36</f>
        <v>0</v>
      </c>
      <c r="E57" s="575">
        <f>E36</f>
        <v>0</v>
      </c>
      <c r="F57" s="575">
        <v>6</v>
      </c>
      <c r="G57" s="86"/>
    </row>
    <row r="58" spans="2:7">
      <c r="B58" s="230"/>
      <c r="C58" s="752" t="s">
        <v>1687</v>
      </c>
      <c r="D58" s="753">
        <f>D49</f>
        <v>0</v>
      </c>
      <c r="E58" s="753" cm="1">
        <f t="array" ref="E58">_xlfn.IFS(D49=0,0,D49="1 to 5",2,D49="6 to 9",4,D49="10+",6)</f>
        <v>0</v>
      </c>
      <c r="F58" s="753">
        <v>6</v>
      </c>
      <c r="G58" s="86"/>
    </row>
    <row r="59" spans="2:7">
      <c r="B59" s="230"/>
      <c r="C59" s="585" t="s">
        <v>282</v>
      </c>
      <c r="D59" s="586">
        <f>D51</f>
        <v>0</v>
      </c>
      <c r="E59" s="586">
        <f>IF(AND(D59="Yes",D53&lt;&gt;""),1,IF(AND(D59="Yes",ISBLANK(D53)),"iREMS Needed",0))</f>
        <v>0</v>
      </c>
      <c r="F59" s="586">
        <v>1</v>
      </c>
      <c r="G59" s="86"/>
    </row>
    <row r="60" spans="2:7">
      <c r="B60" s="230"/>
      <c r="C60" s="87" t="s">
        <v>283</v>
      </c>
      <c r="D60" s="88"/>
      <c r="E60" s="87">
        <f>SUM(E56:E59)</f>
        <v>0</v>
      </c>
      <c r="F60" s="87">
        <f>SUM(F56:F59)</f>
        <v>15</v>
      </c>
      <c r="G60" s="86"/>
    </row>
    <row r="61" spans="2:7">
      <c r="B61" s="45"/>
      <c r="C61" s="46"/>
      <c r="D61" s="46"/>
      <c r="E61" s="46"/>
      <c r="F61" s="46"/>
      <c r="G61" s="47"/>
    </row>
    <row r="62" spans="2:7">
      <c r="B62" s="45"/>
      <c r="C62" s="79" t="s">
        <v>19</v>
      </c>
      <c r="D62" s="79"/>
      <c r="E62" s="79"/>
      <c r="F62" s="79"/>
      <c r="G62" s="47"/>
    </row>
    <row r="63" spans="2:7">
      <c r="B63" s="45"/>
      <c r="C63" s="63"/>
      <c r="D63" s="46"/>
      <c r="E63" s="46"/>
      <c r="F63" s="46"/>
      <c r="G63" s="47"/>
    </row>
    <row r="64" spans="2:7">
      <c r="B64" s="45"/>
      <c r="C64" s="46"/>
      <c r="D64" s="46"/>
      <c r="E64" s="46"/>
      <c r="F64" s="46"/>
      <c r="G64" s="47"/>
    </row>
    <row r="65" spans="2:7">
      <c r="B65" s="45"/>
      <c r="C65" s="46"/>
      <c r="D65" s="46"/>
      <c r="E65" s="46"/>
      <c r="F65" s="46"/>
      <c r="G65" s="47"/>
    </row>
    <row r="66" spans="2:7">
      <c r="B66" s="45"/>
      <c r="C66" s="46"/>
      <c r="D66" s="46"/>
      <c r="E66" s="46"/>
      <c r="F66" s="46"/>
      <c r="G66" s="47"/>
    </row>
    <row r="67" spans="2:7">
      <c r="B67" s="45"/>
      <c r="C67" s="46"/>
      <c r="D67" s="46"/>
      <c r="E67" s="46"/>
      <c r="F67" s="46"/>
      <c r="G67" s="47"/>
    </row>
    <row r="68" spans="2:7">
      <c r="B68" s="45"/>
      <c r="C68" s="46"/>
      <c r="D68" s="46"/>
      <c r="E68" s="46"/>
      <c r="F68" s="46"/>
      <c r="G68" s="47"/>
    </row>
    <row r="69" spans="2:7">
      <c r="B69" s="45"/>
      <c r="C69" s="46"/>
      <c r="D69" s="46"/>
      <c r="E69" s="46"/>
      <c r="F69" s="46"/>
      <c r="G69" s="47"/>
    </row>
    <row r="70" spans="2:7">
      <c r="B70" s="45"/>
      <c r="C70" s="46"/>
      <c r="D70" s="46"/>
      <c r="E70" s="46"/>
      <c r="F70" s="46"/>
      <c r="G70" s="47"/>
    </row>
    <row r="71" spans="2:7">
      <c r="B71" s="45"/>
      <c r="C71" s="46"/>
      <c r="D71" s="46"/>
      <c r="E71" s="46"/>
      <c r="F71" s="46"/>
      <c r="G71" s="47"/>
    </row>
    <row r="72" spans="2:7" ht="16.5" thickBot="1">
      <c r="B72" s="48"/>
      <c r="C72" s="49"/>
      <c r="D72" s="49"/>
      <c r="E72" s="49"/>
      <c r="F72" s="49"/>
      <c r="G72" s="50"/>
    </row>
  </sheetData>
  <sheetProtection algorithmName="SHA-512" hashValue="OgOX/Jf+3WEPjL8kaEXm1MdQpbcEOT/sBrGBnEsO9KPca1yG4r4lKjJvkwIS/GhMlvkxWfJv9lN2pb+R8WaW8A==" saltValue="9iBGNbOJMH9Ty9Cm3QdO6Q==" spinCount="100000" sheet="1" objects="1" scenarios="1"/>
  <mergeCells count="2">
    <mergeCell ref="C54:G54"/>
    <mergeCell ref="C3:F3"/>
  </mergeCells>
  <conditionalFormatting sqref="C53">
    <cfRule type="expression" dxfId="108" priority="15">
      <formula>$D$51="Yes"</formula>
    </cfRule>
  </conditionalFormatting>
  <conditionalFormatting sqref="D53">
    <cfRule type="expression" dxfId="107" priority="14">
      <formula>$D$51="Yes"</formula>
    </cfRule>
  </conditionalFormatting>
  <conditionalFormatting sqref="E53">
    <cfRule type="expression" dxfId="106" priority="13">
      <formula>AND($D$53="",$D$51="Yes")</formula>
    </cfRule>
  </conditionalFormatting>
  <dataValidations count="4">
    <dataValidation type="list" allowBlank="1" showInputMessage="1" showErrorMessage="1" sqref="D49" xr:uid="{E176F441-6B8E-A24A-9B25-5819EF841A70}">
      <formula1>"0, 1 to 5, 6 to 9, 10+"</formula1>
    </dataValidation>
    <dataValidation type="list" allowBlank="1" showInputMessage="1" showErrorMessage="1" sqref="D36" xr:uid="{3C61B999-4DCF-1643-8228-9EE2C2D7AF8A}">
      <formula1>"0,1,2,3+"</formula1>
    </dataValidation>
    <dataValidation type="list" allowBlank="1" showInputMessage="1" showErrorMessage="1" sqref="D47 D51" xr:uid="{79E062C9-B172-ED4C-8FAC-88B5B2DD20A8}">
      <formula1>"Yes,No"</formula1>
    </dataValidation>
    <dataValidation type="list" allowBlank="1" showInputMessage="1" showErrorMessage="1" sqref="D42" xr:uid="{6FA49DB3-3F81-4AB5-A563-789325C6A26F}">
      <formula1>"No, Yes and placed in service within 3 years of award, Yes and placed in service within 2 years of award"</formula1>
    </dataValidation>
  </dataValidations>
  <pageMargins left="0.25" right="0.25" top="0.75" bottom="0.75" header="0.3" footer="0.3"/>
  <pageSetup scale="86" fitToHeight="0" orientation="landscape" r:id="rId1"/>
  <rowBreaks count="2" manualBreakCount="2">
    <brk id="26" max="16383" man="1"/>
    <brk id="60" max="16383"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B780-83CA-5448-B81A-C24E353DB304}">
  <sheetPr>
    <tabColor theme="9" tint="0.59999389629810485"/>
    <pageSetUpPr fitToPage="1"/>
  </sheetPr>
  <dimension ref="B1:AB162"/>
  <sheetViews>
    <sheetView showGridLines="0" zoomScale="85" zoomScaleNormal="85" zoomScaleSheetLayoutView="50" workbookViewId="0">
      <selection activeCell="C3" sqref="C3:H3"/>
    </sheetView>
  </sheetViews>
  <sheetFormatPr defaultColWidth="11" defaultRowHeight="15.75"/>
  <cols>
    <col min="1" max="1" width="1" style="22" customWidth="1"/>
    <col min="2" max="2" width="1.875" style="22" customWidth="1"/>
    <col min="3" max="3" width="46" style="22" customWidth="1"/>
    <col min="4" max="4" width="37" style="22" customWidth="1"/>
    <col min="5" max="5" width="16.875" style="22" customWidth="1"/>
    <col min="6" max="6" width="18.5" style="22" customWidth="1"/>
    <col min="7" max="7" width="61.75" style="22" customWidth="1"/>
    <col min="8" max="8" width="48.875" style="22" customWidth="1"/>
    <col min="9" max="9" width="34.75" style="22" customWidth="1"/>
    <col min="10" max="10" width="11" style="22"/>
    <col min="11" max="11" width="12.125" style="22" bestFit="1" customWidth="1"/>
    <col min="12" max="16384" width="11" style="22"/>
  </cols>
  <sheetData>
    <row r="1" spans="2:13" ht="3.95" customHeight="1" thickBot="1">
      <c r="C1" s="90"/>
      <c r="D1" s="90"/>
      <c r="E1" s="90"/>
      <c r="F1" s="90"/>
      <c r="G1" s="90"/>
      <c r="H1" s="90"/>
      <c r="I1" s="90"/>
      <c r="J1" s="90"/>
      <c r="K1" s="90"/>
      <c r="L1" s="90"/>
      <c r="M1" s="90"/>
    </row>
    <row r="2" spans="2:13" ht="8.1" customHeight="1">
      <c r="B2" s="51"/>
      <c r="C2" s="71"/>
      <c r="D2" s="71"/>
      <c r="E2" s="71"/>
      <c r="F2" s="71"/>
      <c r="G2" s="71"/>
      <c r="H2" s="71"/>
      <c r="I2" s="72"/>
      <c r="J2" s="90"/>
      <c r="K2" s="90"/>
      <c r="L2" s="90"/>
      <c r="M2" s="90"/>
    </row>
    <row r="3" spans="2:13" ht="18.75">
      <c r="B3" s="45"/>
      <c r="C3" s="883" t="s">
        <v>284</v>
      </c>
      <c r="D3" s="883"/>
      <c r="E3" s="883"/>
      <c r="F3" s="883"/>
      <c r="G3" s="883"/>
      <c r="H3" s="883"/>
      <c r="I3" s="75"/>
      <c r="J3" s="90"/>
      <c r="K3" s="90"/>
      <c r="L3" s="90"/>
      <c r="M3" s="90"/>
    </row>
    <row r="4" spans="2:13">
      <c r="B4" s="45"/>
      <c r="C4" s="76"/>
      <c r="D4" s="76"/>
      <c r="E4" s="76"/>
      <c r="F4" s="76"/>
      <c r="G4" s="76"/>
      <c r="H4" s="74"/>
      <c r="I4" s="75"/>
      <c r="J4" s="90"/>
      <c r="K4" s="90"/>
      <c r="L4" s="90"/>
      <c r="M4" s="90"/>
    </row>
    <row r="5" spans="2:13">
      <c r="B5" s="45"/>
      <c r="C5" s="711" t="str">
        <f>IF('Toolkit Instructions'!G5="","Enter Project Name on Project Summary Tab",CONCATENATE("Project Name: ",'Toolkit Instructions'!G5))</f>
        <v>Enter Project Name on Project Summary Tab</v>
      </c>
      <c r="D5" s="711"/>
      <c r="E5" s="711"/>
      <c r="F5" s="711"/>
      <c r="G5" s="711"/>
      <c r="H5" s="93"/>
      <c r="I5" s="91"/>
      <c r="J5" s="92"/>
      <c r="K5" s="92"/>
      <c r="L5" s="92"/>
      <c r="M5" s="90"/>
    </row>
    <row r="6" spans="2:13" ht="6" customHeight="1">
      <c r="B6" s="45"/>
      <c r="C6" s="711"/>
      <c r="D6" s="711"/>
      <c r="E6" s="711"/>
      <c r="F6" s="711"/>
      <c r="G6" s="711"/>
      <c r="H6" s="93"/>
      <c r="I6" s="91"/>
      <c r="J6" s="92"/>
      <c r="K6" s="92"/>
      <c r="L6" s="92"/>
      <c r="M6" s="90"/>
    </row>
    <row r="7" spans="2:13">
      <c r="B7" s="45"/>
      <c r="C7" s="711" t="str">
        <f>IF('Toolkit Instructions'!$G$7="","Enter Project Sponsor on Project Summary Tab",CONCATENATE("Project Sponsor: ",'Toolkit Instructions'!$G$7))</f>
        <v>Enter Project Sponsor on Project Summary Tab</v>
      </c>
      <c r="D7" s="711"/>
      <c r="E7" s="711"/>
      <c r="F7" s="711"/>
      <c r="G7" s="711"/>
      <c r="H7" s="93"/>
      <c r="I7" s="91"/>
      <c r="J7" s="92"/>
      <c r="K7" s="92"/>
      <c r="L7" s="92"/>
      <c r="M7" s="90"/>
    </row>
    <row r="8" spans="2:13" ht="18.75" customHeight="1">
      <c r="B8" s="45"/>
      <c r="C8" s="711"/>
      <c r="D8" s="711"/>
      <c r="E8" s="711"/>
      <c r="F8" s="711"/>
      <c r="G8" s="711"/>
      <c r="H8" s="93"/>
      <c r="I8" s="91"/>
      <c r="J8" s="92"/>
      <c r="K8" s="92"/>
      <c r="L8" s="92"/>
      <c r="M8" s="90"/>
    </row>
    <row r="9" spans="2:13">
      <c r="B9" s="45"/>
      <c r="C9" s="711"/>
      <c r="D9" s="711"/>
      <c r="E9" s="711"/>
      <c r="F9" s="711"/>
      <c r="G9" s="711"/>
      <c r="H9" s="93"/>
      <c r="I9" s="91"/>
      <c r="J9" s="92"/>
      <c r="K9" s="92"/>
      <c r="L9" s="92"/>
      <c r="M9" s="90"/>
    </row>
    <row r="10" spans="2:13">
      <c r="B10" s="45"/>
      <c r="C10" s="711"/>
      <c r="D10" s="711"/>
      <c r="E10" s="711"/>
      <c r="F10" s="711"/>
      <c r="G10" s="711"/>
      <c r="H10" s="93"/>
      <c r="I10" s="91"/>
      <c r="J10" s="92"/>
      <c r="K10" s="92"/>
      <c r="L10" s="92"/>
      <c r="M10" s="90"/>
    </row>
    <row r="11" spans="2:13">
      <c r="B11" s="45"/>
      <c r="C11" s="711"/>
      <c r="D11" s="711"/>
      <c r="E11" s="711"/>
      <c r="F11" s="711"/>
      <c r="G11" s="711"/>
      <c r="H11" s="93"/>
      <c r="I11" s="91"/>
      <c r="J11" s="92"/>
      <c r="K11" s="92"/>
      <c r="L11" s="92"/>
      <c r="M11" s="90"/>
    </row>
    <row r="12" spans="2:13">
      <c r="B12" s="45"/>
      <c r="C12" s="711"/>
      <c r="D12" s="711"/>
      <c r="E12" s="711"/>
      <c r="F12" s="711"/>
      <c r="G12" s="94"/>
      <c r="H12" s="93"/>
      <c r="I12" s="91"/>
      <c r="J12" s="92"/>
      <c r="K12" s="92"/>
      <c r="L12" s="92"/>
      <c r="M12" s="90"/>
    </row>
    <row r="13" spans="2:13">
      <c r="B13" s="45"/>
      <c r="C13" s="711"/>
      <c r="D13" s="711"/>
      <c r="E13" s="711"/>
      <c r="F13" s="711"/>
      <c r="G13" s="711"/>
      <c r="H13" s="93"/>
      <c r="I13" s="91"/>
      <c r="J13" s="92"/>
      <c r="K13" s="92"/>
      <c r="L13" s="92"/>
      <c r="M13" s="90"/>
    </row>
    <row r="14" spans="2:13">
      <c r="B14" s="45"/>
      <c r="C14" s="711"/>
      <c r="D14" s="711"/>
      <c r="E14" s="711"/>
      <c r="F14" s="711"/>
      <c r="G14" s="711"/>
      <c r="H14" s="93"/>
      <c r="I14" s="91"/>
      <c r="J14" s="92"/>
      <c r="K14" s="92"/>
      <c r="L14" s="92"/>
      <c r="M14" s="90"/>
    </row>
    <row r="15" spans="2:13">
      <c r="B15" s="45"/>
      <c r="C15" s="711"/>
      <c r="D15" s="711"/>
      <c r="E15" s="711"/>
      <c r="F15" s="711"/>
      <c r="G15" s="711"/>
      <c r="H15" s="93"/>
      <c r="I15" s="91"/>
      <c r="J15" s="92"/>
      <c r="K15" s="92"/>
      <c r="L15" s="92"/>
      <c r="M15" s="90"/>
    </row>
    <row r="16" spans="2:13">
      <c r="B16" s="45"/>
      <c r="C16" s="711"/>
      <c r="D16" s="711"/>
      <c r="E16" s="711"/>
      <c r="F16" s="711"/>
      <c r="G16" s="711"/>
      <c r="H16" s="93"/>
      <c r="I16" s="91"/>
      <c r="J16" s="92"/>
      <c r="K16" s="92"/>
      <c r="L16" s="92"/>
      <c r="M16" s="90"/>
    </row>
    <row r="17" spans="2:13">
      <c r="B17" s="45"/>
      <c r="C17" s="711"/>
      <c r="D17" s="711"/>
      <c r="E17" s="711"/>
      <c r="F17" s="711"/>
      <c r="G17" s="711"/>
      <c r="H17" s="93"/>
      <c r="I17" s="91"/>
      <c r="J17" s="92"/>
      <c r="K17" s="92"/>
      <c r="L17" s="92"/>
      <c r="M17" s="90"/>
    </row>
    <row r="18" spans="2:13">
      <c r="B18" s="45"/>
      <c r="C18" s="711"/>
      <c r="D18" s="711"/>
      <c r="E18" s="711"/>
      <c r="F18" s="711"/>
      <c r="G18" s="711"/>
      <c r="H18" s="93"/>
      <c r="I18" s="91"/>
      <c r="J18" s="92"/>
      <c r="K18" s="92"/>
      <c r="L18" s="92"/>
      <c r="M18" s="90"/>
    </row>
    <row r="19" spans="2:13">
      <c r="B19" s="45"/>
      <c r="C19" s="711"/>
      <c r="D19" s="711"/>
      <c r="E19" s="711"/>
      <c r="F19" s="711"/>
      <c r="G19" s="711"/>
      <c r="H19" s="93"/>
      <c r="I19" s="91"/>
      <c r="J19" s="92"/>
      <c r="K19" s="92"/>
      <c r="L19" s="92"/>
      <c r="M19" s="90"/>
    </row>
    <row r="20" spans="2:13">
      <c r="B20" s="45"/>
      <c r="C20" s="711"/>
      <c r="D20" s="711"/>
      <c r="E20" s="711"/>
      <c r="F20" s="711"/>
      <c r="G20" s="711"/>
      <c r="H20" s="93"/>
      <c r="I20" s="91"/>
      <c r="J20" s="92"/>
      <c r="K20" s="92"/>
      <c r="L20" s="92"/>
      <c r="M20" s="90"/>
    </row>
    <row r="21" spans="2:13">
      <c r="B21" s="45"/>
      <c r="C21" s="711"/>
      <c r="D21" s="711"/>
      <c r="E21" s="711"/>
      <c r="F21" s="711"/>
      <c r="G21" s="711"/>
      <c r="H21" s="93"/>
      <c r="I21" s="91"/>
      <c r="J21" s="92"/>
      <c r="K21" s="92"/>
      <c r="L21" s="92"/>
      <c r="M21" s="90"/>
    </row>
    <row r="22" spans="2:13">
      <c r="B22" s="45"/>
      <c r="C22" s="711"/>
      <c r="D22" s="711"/>
      <c r="E22" s="711"/>
      <c r="F22" s="711"/>
      <c r="G22" s="711"/>
      <c r="H22" s="93"/>
      <c r="I22" s="91"/>
      <c r="J22" s="92"/>
      <c r="K22" s="92"/>
      <c r="L22" s="92"/>
      <c r="M22" s="90"/>
    </row>
    <row r="23" spans="2:13">
      <c r="B23" s="45"/>
      <c r="C23" s="711"/>
      <c r="D23" s="711"/>
      <c r="E23" s="711"/>
      <c r="F23" s="711"/>
      <c r="G23" s="711"/>
      <c r="H23" s="93"/>
      <c r="I23" s="91"/>
      <c r="J23" s="92"/>
      <c r="K23" s="92"/>
      <c r="L23" s="92"/>
      <c r="M23" s="90"/>
    </row>
    <row r="24" spans="2:13">
      <c r="B24" s="45"/>
      <c r="C24" s="711"/>
      <c r="D24" s="711"/>
      <c r="E24" s="711"/>
      <c r="F24" s="711"/>
      <c r="G24" s="711"/>
      <c r="H24" s="93"/>
      <c r="I24" s="91"/>
      <c r="J24" s="92"/>
      <c r="K24" s="92"/>
      <c r="L24" s="92"/>
      <c r="M24" s="90"/>
    </row>
    <row r="25" spans="2:13">
      <c r="B25" s="45"/>
      <c r="C25" s="711"/>
      <c r="D25" s="711"/>
      <c r="E25" s="711"/>
      <c r="F25" s="711"/>
      <c r="G25" s="711"/>
      <c r="H25" s="93"/>
      <c r="I25" s="91"/>
      <c r="J25" s="92"/>
      <c r="K25" s="92"/>
      <c r="L25" s="92"/>
      <c r="M25" s="90"/>
    </row>
    <row r="26" spans="2:13">
      <c r="B26" s="45"/>
      <c r="C26" s="711"/>
      <c r="D26" s="711"/>
      <c r="E26" s="711"/>
      <c r="F26" s="711"/>
      <c r="G26" s="711"/>
      <c r="H26" s="93"/>
      <c r="I26" s="91"/>
      <c r="J26" s="92"/>
      <c r="K26" s="92"/>
      <c r="L26" s="92"/>
      <c r="M26" s="90"/>
    </row>
    <row r="27" spans="2:13">
      <c r="B27" s="45"/>
      <c r="C27" s="711"/>
      <c r="D27" s="711"/>
      <c r="E27" s="711"/>
      <c r="F27" s="711"/>
      <c r="G27" s="711"/>
      <c r="H27" s="93"/>
      <c r="I27" s="91"/>
      <c r="J27" s="92"/>
      <c r="K27" s="92"/>
      <c r="L27" s="92"/>
      <c r="M27" s="90"/>
    </row>
    <row r="28" spans="2:13">
      <c r="B28" s="45"/>
      <c r="C28" s="711"/>
      <c r="D28" s="711"/>
      <c r="E28" s="711"/>
      <c r="F28" s="711"/>
      <c r="G28" s="711"/>
      <c r="H28" s="93"/>
      <c r="I28" s="91"/>
      <c r="J28" s="92"/>
      <c r="K28" s="92"/>
      <c r="L28" s="92"/>
      <c r="M28" s="90"/>
    </row>
    <row r="29" spans="2:13">
      <c r="B29" s="45"/>
      <c r="C29" s="711"/>
      <c r="D29" s="711"/>
      <c r="E29" s="711"/>
      <c r="F29" s="711"/>
      <c r="G29" s="711"/>
      <c r="H29" s="93"/>
      <c r="I29" s="91"/>
      <c r="J29" s="92"/>
      <c r="K29" s="92"/>
      <c r="L29" s="92"/>
      <c r="M29" s="90"/>
    </row>
    <row r="30" spans="2:13">
      <c r="B30" s="45"/>
      <c r="C30" s="711"/>
      <c r="D30" s="711"/>
      <c r="E30" s="711"/>
      <c r="F30" s="711"/>
      <c r="G30" s="711"/>
      <c r="H30" s="93"/>
      <c r="I30" s="91"/>
      <c r="J30" s="92"/>
      <c r="K30" s="92"/>
      <c r="L30" s="92"/>
      <c r="M30" s="90"/>
    </row>
    <row r="31" spans="2:13">
      <c r="B31" s="45"/>
      <c r="C31" s="711"/>
      <c r="D31" s="711"/>
      <c r="E31" s="711"/>
      <c r="F31" s="711"/>
      <c r="G31" s="711"/>
      <c r="H31" s="93"/>
      <c r="I31" s="91"/>
      <c r="J31" s="92"/>
      <c r="K31" s="92"/>
      <c r="L31" s="92"/>
      <c r="M31" s="90"/>
    </row>
    <row r="32" spans="2:13">
      <c r="B32" s="45"/>
      <c r="C32" s="711"/>
      <c r="D32" s="711"/>
      <c r="E32" s="711"/>
      <c r="F32" s="711"/>
      <c r="G32" s="711"/>
      <c r="H32" s="93"/>
      <c r="I32" s="91"/>
      <c r="J32" s="92"/>
      <c r="K32" s="92"/>
      <c r="L32" s="92"/>
      <c r="M32" s="90"/>
    </row>
    <row r="33" spans="2:13">
      <c r="B33" s="45"/>
      <c r="C33" s="711"/>
      <c r="D33" s="711"/>
      <c r="E33" s="711"/>
      <c r="F33" s="711"/>
      <c r="G33" s="711"/>
      <c r="H33" s="93"/>
      <c r="I33" s="91"/>
      <c r="J33" s="92"/>
      <c r="K33" s="92"/>
      <c r="L33" s="92"/>
      <c r="M33" s="90"/>
    </row>
    <row r="34" spans="2:13">
      <c r="B34" s="45"/>
      <c r="C34" s="711"/>
      <c r="D34" s="711"/>
      <c r="E34" s="711"/>
      <c r="F34" s="711"/>
      <c r="G34" s="711"/>
      <c r="H34" s="93"/>
      <c r="I34" s="91"/>
      <c r="J34" s="92"/>
      <c r="K34" s="92"/>
      <c r="L34" s="92"/>
      <c r="M34" s="90"/>
    </row>
    <row r="35" spans="2:13">
      <c r="B35" s="45"/>
      <c r="C35" s="729" t="s">
        <v>285</v>
      </c>
      <c r="D35" s="729"/>
      <c r="E35" s="731"/>
      <c r="F35" s="731"/>
      <c r="G35" s="886"/>
      <c r="H35" s="873"/>
      <c r="I35" s="91"/>
      <c r="J35" s="92"/>
      <c r="K35" s="92"/>
      <c r="L35" s="92"/>
      <c r="M35" s="90"/>
    </row>
    <row r="36" spans="2:13">
      <c r="B36" s="45"/>
      <c r="C36" s="95"/>
      <c r="D36" s="95"/>
      <c r="E36" s="96"/>
      <c r="F36" s="96"/>
      <c r="G36" s="96"/>
      <c r="H36" s="93"/>
      <c r="I36" s="91"/>
      <c r="J36" s="92"/>
      <c r="K36" s="92"/>
      <c r="L36" s="92"/>
      <c r="M36" s="90"/>
    </row>
    <row r="37" spans="2:13">
      <c r="B37" s="45"/>
      <c r="C37" s="78" t="s">
        <v>286</v>
      </c>
      <c r="D37" s="582"/>
      <c r="E37" s="96"/>
      <c r="F37" s="96"/>
      <c r="G37" s="96"/>
      <c r="H37" s="93"/>
      <c r="I37" s="91"/>
      <c r="J37" s="92"/>
      <c r="K37" s="92"/>
      <c r="L37" s="92"/>
      <c r="M37" s="90"/>
    </row>
    <row r="38" spans="2:13">
      <c r="B38" s="45"/>
      <c r="C38" s="95"/>
      <c r="D38" s="95"/>
      <c r="E38" s="96"/>
      <c r="F38" s="96"/>
      <c r="G38" s="746"/>
      <c r="H38" s="93"/>
      <c r="I38" s="91"/>
      <c r="J38" s="92"/>
      <c r="K38" s="92"/>
      <c r="L38" s="92"/>
      <c r="M38" s="90"/>
    </row>
    <row r="39" spans="2:13">
      <c r="B39" s="45"/>
      <c r="C39" s="587" t="s">
        <v>287</v>
      </c>
      <c r="D39" s="293"/>
      <c r="E39" s="96"/>
      <c r="F39" s="96"/>
      <c r="G39" s="96"/>
      <c r="H39" s="93"/>
      <c r="I39" s="91"/>
      <c r="J39" s="92"/>
      <c r="K39" s="92"/>
      <c r="L39" s="92"/>
      <c r="M39" s="90"/>
    </row>
    <row r="40" spans="2:13">
      <c r="B40" s="45"/>
      <c r="C40" s="588"/>
      <c r="D40" s="293"/>
      <c r="E40" s="96"/>
      <c r="F40" s="96"/>
      <c r="G40" s="96"/>
      <c r="H40" s="747"/>
      <c r="I40" s="91"/>
      <c r="J40" s="92"/>
      <c r="K40" s="92"/>
      <c r="L40" s="92"/>
      <c r="M40" s="90"/>
    </row>
    <row r="41" spans="2:13">
      <c r="B41" s="45"/>
      <c r="C41" s="95"/>
      <c r="D41" s="95"/>
      <c r="E41" s="96"/>
      <c r="F41" s="96"/>
      <c r="G41" s="96"/>
      <c r="H41" s="93"/>
      <c r="I41" s="91"/>
      <c r="J41" s="92"/>
      <c r="K41" s="92"/>
      <c r="L41" s="92"/>
      <c r="M41" s="90"/>
    </row>
    <row r="42" spans="2:13">
      <c r="B42" s="45"/>
      <c r="C42" s="888" t="s">
        <v>288</v>
      </c>
      <c r="D42" s="889"/>
      <c r="E42" s="97"/>
      <c r="F42" s="96"/>
      <c r="G42" s="96"/>
      <c r="H42" s="93"/>
      <c r="I42" s="91"/>
      <c r="J42" s="92"/>
      <c r="K42" s="92"/>
      <c r="L42" s="92"/>
      <c r="M42" s="90"/>
    </row>
    <row r="43" spans="2:13">
      <c r="B43" s="45"/>
      <c r="C43" s="452" t="s">
        <v>289</v>
      </c>
      <c r="D43" s="583"/>
      <c r="E43" s="97"/>
      <c r="F43" s="96"/>
      <c r="G43" s="96"/>
      <c r="H43" s="93"/>
      <c r="I43" s="91"/>
      <c r="J43" s="92"/>
      <c r="K43" s="92"/>
      <c r="L43" s="92"/>
      <c r="M43" s="90"/>
    </row>
    <row r="44" spans="2:13">
      <c r="B44" s="45"/>
      <c r="C44" s="452" t="s">
        <v>290</v>
      </c>
      <c r="D44" s="583"/>
      <c r="E44" s="97"/>
      <c r="F44" s="96"/>
      <c r="G44" s="96"/>
      <c r="H44" s="93"/>
      <c r="I44" s="91"/>
      <c r="J44" s="92"/>
      <c r="K44" s="92"/>
      <c r="L44" s="92"/>
      <c r="M44" s="90"/>
    </row>
    <row r="45" spans="2:13">
      <c r="B45" s="45"/>
      <c r="C45" s="452" t="s">
        <v>291</v>
      </c>
      <c r="D45" s="583"/>
      <c r="E45" s="97"/>
      <c r="F45" s="96"/>
      <c r="G45" s="96"/>
      <c r="H45" s="93"/>
      <c r="I45" s="91"/>
      <c r="J45" s="92"/>
      <c r="K45" s="92"/>
      <c r="L45" s="92"/>
      <c r="M45" s="90"/>
    </row>
    <row r="46" spans="2:13">
      <c r="B46" s="45"/>
      <c r="C46" s="97"/>
      <c r="D46" s="97"/>
      <c r="E46" s="97"/>
      <c r="F46" s="96"/>
      <c r="G46" s="96"/>
      <c r="H46" s="93"/>
      <c r="I46" s="91"/>
      <c r="J46" s="92"/>
      <c r="K46" s="92"/>
      <c r="L46" s="92"/>
      <c r="M46" s="90"/>
    </row>
    <row r="47" spans="2:13" ht="15.75" customHeight="1">
      <c r="B47" s="45"/>
      <c r="C47" s="587" t="s">
        <v>292</v>
      </c>
      <c r="D47" s="589"/>
      <c r="E47" s="748"/>
      <c r="F47" s="892" t="s">
        <v>1673</v>
      </c>
      <c r="G47" s="893"/>
      <c r="H47" s="749"/>
      <c r="I47" s="91"/>
      <c r="J47" s="92"/>
      <c r="K47" s="92"/>
      <c r="L47" s="92"/>
      <c r="M47" s="90"/>
    </row>
    <row r="48" spans="2:13">
      <c r="B48" s="45"/>
      <c r="C48" s="452" t="s">
        <v>291</v>
      </c>
      <c r="D48" s="583"/>
      <c r="E48" s="82"/>
      <c r="F48" s="894" t="str">
        <f>IF(D37="Yes",IF((0.2*(SUM(D43:D50))&gt;5),(ROUNDUP(0.2*(SUM(D43:D50)),0)),5),"N/A - No Intergenerational Component Proposed")</f>
        <v>N/A - No Intergenerational Component Proposed</v>
      </c>
      <c r="G48" s="895"/>
      <c r="H48" s="750" t="b">
        <f>IF(D37="Yes",IF(AND(F48=5,F48&gt;(0.2*(SUM(D43:D50))),F48&gt;SUM(D48:D50)),"Error Check - Ensure Minimum Number of Intergenerational Units: the greater of 5 units or 20% of all PRAC units",IF(AND(F48&lt;&gt;5,F50&lt;0.2),"Error Check - Ensure Minimum Number of Intergenerational Units","")))</f>
        <v>0</v>
      </c>
      <c r="I48" s="91"/>
      <c r="J48" s="92"/>
      <c r="K48" s="92"/>
      <c r="L48" s="92"/>
      <c r="M48" s="90"/>
    </row>
    <row r="49" spans="2:13">
      <c r="B49" s="45"/>
      <c r="C49" s="452" t="s">
        <v>293</v>
      </c>
      <c r="D49" s="583"/>
      <c r="E49" s="97"/>
      <c r="F49" s="896" t="s">
        <v>1674</v>
      </c>
      <c r="G49" s="897"/>
      <c r="H49" s="93"/>
      <c r="I49" s="91"/>
      <c r="J49" s="92"/>
      <c r="K49" s="92"/>
      <c r="L49" s="92"/>
      <c r="M49" s="90"/>
    </row>
    <row r="50" spans="2:13">
      <c r="B50" s="45"/>
      <c r="C50" s="452" t="s">
        <v>294</v>
      </c>
      <c r="D50" s="583"/>
      <c r="E50" s="97"/>
      <c r="F50" s="898" t="str">
        <f>IF(D37="Yes",IFERROR((SUM(D48:D50)/SUM(D43:D50)),"No Intergenerational Units Proposed"),"N/A")</f>
        <v>N/A</v>
      </c>
      <c r="G50" s="899"/>
      <c r="H50" s="93"/>
      <c r="I50" s="91"/>
      <c r="J50" s="92"/>
      <c r="K50" s="92"/>
      <c r="L50" s="92"/>
      <c r="M50" s="90"/>
    </row>
    <row r="51" spans="2:13" ht="15.75" customHeight="1">
      <c r="B51" s="45"/>
      <c r="C51" s="705"/>
      <c r="D51" s="451"/>
      <c r="E51" s="97"/>
      <c r="F51" s="896" t="s">
        <v>1675</v>
      </c>
      <c r="G51" s="897"/>
      <c r="H51" s="93"/>
      <c r="I51" s="91"/>
      <c r="J51" s="92"/>
      <c r="K51" s="92"/>
      <c r="L51" s="92"/>
      <c r="M51" s="90"/>
    </row>
    <row r="52" spans="2:13" ht="15.75" customHeight="1">
      <c r="B52" s="45"/>
      <c r="C52" s="97"/>
      <c r="D52" s="451"/>
      <c r="E52" s="97"/>
      <c r="F52" s="894">
        <f>ROUNDUP(0.2*(SUM(D43:D50)),0)</f>
        <v>0</v>
      </c>
      <c r="G52" s="895"/>
      <c r="H52" s="93"/>
      <c r="I52" s="91"/>
      <c r="J52" s="92"/>
      <c r="K52" s="92"/>
      <c r="L52" s="92"/>
      <c r="M52" s="90"/>
    </row>
    <row r="53" spans="2:13" ht="3" customHeight="1">
      <c r="B53" s="45"/>
      <c r="C53" s="97"/>
      <c r="D53" s="451"/>
      <c r="E53" s="97"/>
      <c r="F53" s="97"/>
      <c r="G53" s="96"/>
      <c r="H53" s="93"/>
      <c r="I53" s="91"/>
      <c r="J53" s="92"/>
      <c r="K53" s="92"/>
      <c r="L53" s="92"/>
      <c r="M53" s="90"/>
    </row>
    <row r="54" spans="2:13" ht="15.75" customHeight="1">
      <c r="B54" s="45"/>
      <c r="C54" s="97"/>
      <c r="D54" s="451"/>
      <c r="E54" s="97"/>
      <c r="F54" s="97"/>
      <c r="G54" s="96"/>
      <c r="H54" s="93"/>
      <c r="I54" s="91"/>
      <c r="J54" s="92"/>
      <c r="K54" s="92"/>
      <c r="L54" s="92"/>
      <c r="M54" s="90"/>
    </row>
    <row r="55" spans="2:13">
      <c r="B55" s="45"/>
      <c r="C55" s="587" t="s">
        <v>295</v>
      </c>
      <c r="D55" s="707"/>
      <c r="E55" s="97"/>
      <c r="F55" s="97"/>
      <c r="G55" s="96"/>
      <c r="H55" s="93"/>
      <c r="I55" s="91"/>
      <c r="J55" s="92"/>
      <c r="K55" s="92"/>
      <c r="L55" s="92"/>
      <c r="M55" s="90"/>
    </row>
    <row r="56" spans="2:13">
      <c r="B56" s="45"/>
      <c r="C56" s="706">
        <f>SUM(C40,D43:D45,D48:D50)</f>
        <v>0</v>
      </c>
      <c r="D56" s="741"/>
      <c r="E56" s="97"/>
      <c r="F56" s="97"/>
      <c r="G56" s="96"/>
      <c r="H56" s="93"/>
      <c r="I56" s="91"/>
      <c r="J56" s="92"/>
      <c r="K56" s="92"/>
      <c r="L56" s="92"/>
      <c r="M56" s="90"/>
    </row>
    <row r="57" spans="2:13">
      <c r="B57" s="45"/>
      <c r="C57" s="705"/>
      <c r="D57" s="451"/>
      <c r="E57" s="97"/>
      <c r="F57" s="97"/>
      <c r="G57" s="96"/>
      <c r="H57" s="93"/>
      <c r="I57" s="91"/>
      <c r="J57" s="92"/>
      <c r="K57" s="92"/>
      <c r="L57" s="92"/>
      <c r="M57" s="90"/>
    </row>
    <row r="58" spans="2:13" ht="15.6" customHeight="1">
      <c r="B58" s="45"/>
      <c r="C58" s="76" t="s">
        <v>296</v>
      </c>
      <c r="D58" s="76"/>
      <c r="E58" s="701"/>
      <c r="F58" s="701"/>
      <c r="G58" s="98"/>
      <c r="H58" s="93"/>
      <c r="I58" s="91"/>
      <c r="J58" s="92"/>
      <c r="K58" s="92"/>
      <c r="L58" s="92"/>
      <c r="M58" s="90"/>
    </row>
    <row r="59" spans="2:13" ht="3.6" customHeight="1">
      <c r="B59" s="45"/>
      <c r="C59" s="76"/>
      <c r="D59" s="76"/>
      <c r="E59" s="701"/>
      <c r="F59" s="701"/>
      <c r="G59" s="98"/>
      <c r="H59" s="93"/>
      <c r="I59" s="91"/>
      <c r="J59" s="92"/>
      <c r="K59" s="92"/>
      <c r="L59" s="92"/>
      <c r="M59" s="90"/>
    </row>
    <row r="60" spans="2:13">
      <c r="B60" s="45"/>
      <c r="C60" s="590"/>
      <c r="D60" s="76" t="s">
        <v>298</v>
      </c>
      <c r="E60" s="97"/>
      <c r="F60" s="99"/>
      <c r="G60" s="100"/>
      <c r="H60" s="93"/>
      <c r="I60" s="91"/>
      <c r="J60" s="92"/>
      <c r="K60" s="92"/>
      <c r="L60" s="92"/>
      <c r="M60" s="90"/>
    </row>
    <row r="61" spans="2:13" ht="5.0999999999999996" customHeight="1">
      <c r="B61" s="45"/>
      <c r="C61" s="76"/>
      <c r="D61" s="101"/>
      <c r="E61" s="97"/>
      <c r="F61" s="97"/>
      <c r="G61" s="102"/>
      <c r="H61" s="93"/>
      <c r="I61" s="91"/>
      <c r="J61" s="92"/>
      <c r="K61" s="92"/>
      <c r="L61" s="92"/>
      <c r="M61" s="90"/>
    </row>
    <row r="62" spans="2:13">
      <c r="B62" s="45"/>
      <c r="C62" s="590"/>
      <c r="D62" s="101" t="s">
        <v>300</v>
      </c>
      <c r="E62" s="208"/>
      <c r="F62" s="99"/>
      <c r="G62" s="100"/>
      <c r="H62" s="93"/>
      <c r="I62" s="91"/>
      <c r="J62" s="92"/>
      <c r="K62" s="92"/>
      <c r="L62" s="92"/>
      <c r="M62" s="90"/>
    </row>
    <row r="63" spans="2:13" ht="3.95" customHeight="1">
      <c r="B63" s="45"/>
      <c r="C63" s="76"/>
      <c r="D63" s="101"/>
      <c r="E63" s="97"/>
      <c r="F63" s="97"/>
      <c r="G63" s="102"/>
      <c r="H63" s="93"/>
      <c r="I63" s="91"/>
      <c r="J63" s="92"/>
      <c r="K63" s="92"/>
      <c r="L63" s="92"/>
      <c r="M63" s="90"/>
    </row>
    <row r="64" spans="2:13">
      <c r="B64" s="45"/>
      <c r="C64" s="590"/>
      <c r="D64" s="101" t="s">
        <v>302</v>
      </c>
      <c r="E64" s="127"/>
      <c r="F64" s="99"/>
      <c r="G64" s="103"/>
      <c r="H64" s="93"/>
      <c r="I64" s="91"/>
      <c r="J64" s="92"/>
      <c r="K64" s="92"/>
      <c r="L64" s="92"/>
      <c r="M64" s="90"/>
    </row>
    <row r="65" spans="2:28">
      <c r="B65" s="45"/>
      <c r="C65" s="76"/>
      <c r="D65" s="76"/>
      <c r="E65" s="97"/>
      <c r="F65" s="99"/>
      <c r="G65" s="100"/>
      <c r="H65" s="93"/>
      <c r="I65" s="91"/>
      <c r="J65" s="92"/>
      <c r="K65" s="92"/>
      <c r="L65" s="92"/>
      <c r="M65" s="90"/>
    </row>
    <row r="66" spans="2:28" ht="18">
      <c r="B66" s="45"/>
      <c r="C66" s="76"/>
      <c r="D66" s="76"/>
      <c r="E66" s="104"/>
      <c r="F66" s="105"/>
      <c r="G66" s="76"/>
      <c r="H66" s="93"/>
      <c r="I66" s="91"/>
      <c r="J66" s="92"/>
      <c r="K66" s="92"/>
      <c r="L66" s="92"/>
      <c r="M66" s="90"/>
    </row>
    <row r="67" spans="2:28" ht="18">
      <c r="B67" s="45"/>
      <c r="C67" s="884" t="s">
        <v>303</v>
      </c>
      <c r="D67" s="885"/>
      <c r="E67" s="106"/>
      <c r="F67" s="107"/>
      <c r="G67" s="76"/>
      <c r="H67" s="93"/>
      <c r="I67" s="91"/>
      <c r="J67" s="92"/>
      <c r="K67" s="92"/>
      <c r="L67" s="92"/>
      <c r="M67" s="90"/>
    </row>
    <row r="68" spans="2:28">
      <c r="B68" s="45"/>
      <c r="C68" s="591" t="s">
        <v>289</v>
      </c>
      <c r="D68" s="592" cm="1">
        <f t="array" ref="D68">(INDEX('HUD 2022 TDC'!C:T,MATCH(1,('HUD 2022 TDC'!D:D='3b.Leverage and Committed Funds'!$C$60)*('HUD 2022 TDC'!E:E='3b.Leverage and Committed Funds'!$C$62)*('HUD 2022 TDC'!F:F='3b.Leverage and Committed Funds'!$C$64),0),6))*(D43)</f>
        <v>0</v>
      </c>
      <c r="E68" s="106"/>
      <c r="F68" s="108"/>
      <c r="G68" s="76"/>
      <c r="H68" s="93"/>
      <c r="I68" s="91"/>
      <c r="J68" s="92"/>
      <c r="K68" s="92"/>
      <c r="L68" s="92"/>
      <c r="M68" s="90"/>
    </row>
    <row r="69" spans="2:28" ht="18">
      <c r="B69" s="45"/>
      <c r="C69" s="109" t="s">
        <v>290</v>
      </c>
      <c r="D69" s="110" cm="1">
        <f t="array" ref="D69">(INDEX('HUD 2022 TDC'!C:T,MATCH(1,('HUD 2022 TDC'!D:D='3b.Leverage and Committed Funds'!$C$60)*('HUD 2022 TDC'!E:E='3b.Leverage and Committed Funds'!$C$62)*('HUD 2022 TDC'!F:F='3b.Leverage and Committed Funds'!$C$64),0),8))*(D44)</f>
        <v>0</v>
      </c>
      <c r="E69" s="106"/>
      <c r="F69" s="107"/>
      <c r="G69" s="76"/>
      <c r="H69" s="93"/>
      <c r="I69" s="91"/>
      <c r="J69" s="92"/>
      <c r="K69" s="92"/>
      <c r="L69" s="92"/>
      <c r="M69" s="90"/>
    </row>
    <row r="70" spans="2:28" ht="18.600000000000001" customHeight="1">
      <c r="B70" s="45"/>
      <c r="C70" s="109" t="s">
        <v>291</v>
      </c>
      <c r="D70" s="110" cm="1">
        <f t="array" ref="D70">(INDEX('HUD 2022 TDC'!C:T,MATCH(1,('HUD 2022 TDC'!D:D='3b.Leverage and Committed Funds'!$C$60)*('HUD 2022 TDC'!E:E='3b.Leverage and Committed Funds'!$C$62)*('HUD 2022 TDC'!F:F='3b.Leverage and Committed Funds'!$C$64),0),8))*D45+(INDEX('HUD 2022 TDC'!C:T,MATCH(1,('HUD 2022 TDC'!D:D='3b.Leverage and Committed Funds'!$C$60)*('HUD 2022 TDC'!E:E='3b.Leverage and Committed Funds'!$C$62)*('HUD 2022 TDC'!F:F='3b.Leverage and Committed Funds'!$C$64),0),10))*D48</f>
        <v>0</v>
      </c>
      <c r="E70" s="890" t="s">
        <v>304</v>
      </c>
      <c r="F70" s="891"/>
      <c r="G70" s="891"/>
      <c r="H70" s="891"/>
      <c r="I70" s="91"/>
      <c r="J70" s="92"/>
      <c r="K70" s="92"/>
      <c r="L70" s="92"/>
      <c r="M70" s="90"/>
    </row>
    <row r="71" spans="2:28" ht="18.600000000000001" customHeight="1">
      <c r="B71" s="45"/>
      <c r="C71" s="591" t="s">
        <v>293</v>
      </c>
      <c r="D71" s="592" cm="1">
        <f t="array" ref="D71">(INDEX('HUD 2022 TDC'!C:T,MATCH(1,('HUD 2022 TDC'!D:D='3b.Leverage and Committed Funds'!$C$60)*('HUD 2022 TDC'!E:E='3b.Leverage and Committed Funds'!$C$62)*('HUD 2022 TDC'!F:F='3b.Leverage and Committed Funds'!$C$64),0),12))*(D49)</f>
        <v>0</v>
      </c>
      <c r="E71" s="890"/>
      <c r="F71" s="891"/>
      <c r="G71" s="891"/>
      <c r="H71" s="891"/>
      <c r="I71" s="91"/>
      <c r="J71" s="92"/>
      <c r="K71" s="92"/>
      <c r="L71" s="92"/>
      <c r="M71" s="90"/>
    </row>
    <row r="72" spans="2:28" ht="18">
      <c r="B72" s="45"/>
      <c r="C72" s="591" t="s">
        <v>294</v>
      </c>
      <c r="D72" s="592" cm="1">
        <f t="array" ref="D72">(INDEX('HUD 2022 TDC'!C:T,MATCH(1,('HUD 2022 TDC'!D:D='3b.Leverage and Committed Funds'!$C$60)*('HUD 2022 TDC'!E:E='3b.Leverage and Committed Funds'!$C$62)*('HUD 2022 TDC'!F:F='3b.Leverage and Committed Funds'!$C$64),0),14))*(D50)</f>
        <v>0</v>
      </c>
      <c r="E72" s="294"/>
      <c r="F72" s="107"/>
      <c r="G72" s="76"/>
      <c r="H72" s="93"/>
      <c r="I72" s="91"/>
      <c r="J72" s="92"/>
      <c r="K72" s="92"/>
      <c r="L72" s="92"/>
      <c r="M72" s="90"/>
    </row>
    <row r="73" spans="2:28" ht="18">
      <c r="B73" s="45"/>
      <c r="C73" s="726"/>
      <c r="D73" s="111"/>
      <c r="E73" s="106"/>
      <c r="F73" s="107"/>
      <c r="G73" s="76"/>
      <c r="H73" s="93"/>
      <c r="I73" s="91"/>
      <c r="J73" s="92"/>
      <c r="K73" s="92"/>
      <c r="L73" s="92"/>
      <c r="M73" s="90"/>
    </row>
    <row r="74" spans="2:28" ht="18">
      <c r="B74" s="45"/>
      <c r="C74" s="106" t="s">
        <v>305</v>
      </c>
      <c r="D74" s="291">
        <f>SUM(D68,D69,D70)</f>
        <v>0</v>
      </c>
      <c r="E74" s="106"/>
      <c r="F74" s="107"/>
      <c r="G74" s="76"/>
      <c r="H74" s="93"/>
      <c r="I74" s="91"/>
      <c r="J74" s="92"/>
      <c r="K74" s="92"/>
      <c r="L74" s="92"/>
      <c r="M74" s="90"/>
    </row>
    <row r="75" spans="2:28">
      <c r="B75" s="45"/>
      <c r="C75" s="76"/>
      <c r="D75" s="76"/>
      <c r="E75" s="711"/>
      <c r="F75" s="112"/>
      <c r="G75" s="112"/>
      <c r="H75" s="113"/>
      <c r="I75" s="91"/>
      <c r="J75" s="92"/>
      <c r="K75" s="92"/>
      <c r="L75" s="92"/>
      <c r="M75" s="90"/>
      <c r="X75" s="114"/>
      <c r="Y75" s="114"/>
      <c r="Z75" s="114"/>
      <c r="AA75" s="115"/>
      <c r="AB75" s="116"/>
    </row>
    <row r="76" spans="2:28">
      <c r="B76" s="45"/>
      <c r="C76" s="729" t="s">
        <v>306</v>
      </c>
      <c r="D76" s="729"/>
      <c r="E76" s="731"/>
      <c r="F76" s="731"/>
      <c r="G76" s="886"/>
      <c r="H76" s="887"/>
      <c r="I76" s="91"/>
      <c r="J76" s="92"/>
      <c r="K76" s="92"/>
      <c r="L76" s="92"/>
      <c r="M76" s="90"/>
      <c r="X76" s="114"/>
      <c r="Y76" s="114"/>
      <c r="Z76" s="114"/>
      <c r="AA76" s="115"/>
      <c r="AB76" s="117"/>
    </row>
    <row r="77" spans="2:28">
      <c r="B77" s="45"/>
      <c r="C77" s="95"/>
      <c r="D77" s="95"/>
      <c r="E77" s="96"/>
      <c r="F77" s="96"/>
      <c r="G77" s="96"/>
      <c r="H77" s="113"/>
      <c r="I77" s="91"/>
      <c r="J77" s="92"/>
      <c r="K77" s="92"/>
      <c r="L77" s="92"/>
      <c r="M77" s="90"/>
      <c r="X77" s="114"/>
      <c r="Y77" s="114"/>
      <c r="Z77" s="114"/>
      <c r="AA77" s="115"/>
      <c r="AB77" s="118"/>
    </row>
    <row r="78" spans="2:28">
      <c r="B78" s="45"/>
      <c r="C78" s="101" t="s">
        <v>307</v>
      </c>
      <c r="D78" s="101"/>
      <c r="E78" s="593"/>
      <c r="F78" s="194" t="e" cm="1">
        <f t="array" ref="F78">_xlfn.IFS(AND(E78="No",(0.005*E90&lt;10000)),(0.005*E90),AND(E78="No",(E90&gt;10000)),10000,AND(E78="Yes",E90&gt;25000),25000,AND(E78="Yes",E90&lt;25000),0.005*E90)</f>
        <v>#N/A</v>
      </c>
      <c r="G78" s="119"/>
      <c r="H78" s="74"/>
      <c r="I78" s="75"/>
      <c r="J78" s="90"/>
      <c r="K78" s="90"/>
      <c r="L78" s="90"/>
      <c r="M78" s="90"/>
      <c r="X78" s="114"/>
      <c r="Y78" s="114"/>
      <c r="Z78" s="114"/>
      <c r="AA78" s="114"/>
      <c r="AB78" s="114"/>
    </row>
    <row r="79" spans="2:28" ht="3.95" customHeight="1">
      <c r="B79" s="45"/>
      <c r="C79" s="76"/>
      <c r="D79" s="76"/>
      <c r="E79" s="76"/>
      <c r="F79" s="76"/>
      <c r="G79" s="112"/>
      <c r="H79" s="74"/>
      <c r="I79" s="75"/>
      <c r="J79" s="90"/>
      <c r="K79" s="90"/>
      <c r="L79" s="90"/>
      <c r="M79" s="90"/>
    </row>
    <row r="80" spans="2:28" ht="15.95" customHeight="1">
      <c r="B80" s="45"/>
      <c r="C80" s="76" t="s">
        <v>308</v>
      </c>
      <c r="D80" s="76"/>
      <c r="E80" s="583"/>
      <c r="F80" s="236" t="s">
        <v>309</v>
      </c>
      <c r="G80" s="112"/>
      <c r="H80" s="74"/>
      <c r="I80" s="75"/>
      <c r="J80" s="90"/>
      <c r="K80" s="233"/>
      <c r="L80" s="90"/>
      <c r="M80" s="90"/>
    </row>
    <row r="81" spans="2:13" ht="3.95" customHeight="1">
      <c r="B81" s="45"/>
      <c r="C81" s="76"/>
      <c r="D81" s="76"/>
      <c r="E81" s="76"/>
      <c r="F81" s="76"/>
      <c r="G81" s="112"/>
      <c r="H81" s="74"/>
      <c r="I81" s="75"/>
      <c r="J81" s="90"/>
      <c r="K81" s="90"/>
      <c r="L81" s="90"/>
      <c r="M81" s="90"/>
    </row>
    <row r="82" spans="2:13">
      <c r="B82" s="45"/>
      <c r="C82" s="195" t="s">
        <v>310</v>
      </c>
      <c r="D82" s="195"/>
      <c r="E82" s="235"/>
      <c r="F82" s="76"/>
      <c r="G82" s="120"/>
      <c r="H82" s="74"/>
      <c r="I82" s="75"/>
      <c r="J82" s="90"/>
      <c r="K82" s="234"/>
      <c r="L82" s="90"/>
      <c r="M82" s="90"/>
    </row>
    <row r="83" spans="2:13" ht="3.95" customHeight="1">
      <c r="B83" s="45"/>
      <c r="C83" s="194"/>
      <c r="D83" s="194"/>
      <c r="E83" s="466"/>
      <c r="F83" s="76"/>
      <c r="G83" s="120"/>
      <c r="H83" s="74"/>
      <c r="I83" s="75"/>
      <c r="J83" s="90"/>
      <c r="K83" s="234"/>
      <c r="L83" s="90"/>
      <c r="M83" s="90"/>
    </row>
    <row r="84" spans="2:13" ht="15.95" customHeight="1">
      <c r="B84" s="45"/>
      <c r="C84" s="195" t="s">
        <v>311</v>
      </c>
      <c r="D84" s="195"/>
      <c r="E84" s="237"/>
      <c r="F84" s="76"/>
      <c r="G84" s="120"/>
      <c r="H84" s="74"/>
      <c r="I84" s="75"/>
      <c r="J84" s="90"/>
      <c r="K84" s="234"/>
      <c r="L84" s="90"/>
      <c r="M84" s="90"/>
    </row>
    <row r="85" spans="2:13" ht="3.95" customHeight="1">
      <c r="B85" s="45"/>
      <c r="C85" s="195"/>
      <c r="D85" s="195"/>
      <c r="E85" s="466"/>
      <c r="F85" s="76"/>
      <c r="G85" s="120"/>
      <c r="H85" s="74"/>
      <c r="I85" s="75"/>
      <c r="J85" s="90"/>
      <c r="K85" s="234"/>
      <c r="L85" s="90"/>
      <c r="M85" s="90"/>
    </row>
    <row r="86" spans="2:13" ht="15.75" customHeight="1">
      <c r="B86" s="45"/>
      <c r="C86" s="195" t="s">
        <v>312</v>
      </c>
      <c r="D86" s="76"/>
      <c r="E86" s="240"/>
      <c r="F86" s="900" t="s">
        <v>313</v>
      </c>
      <c r="G86" s="900"/>
      <c r="H86" s="900"/>
      <c r="I86" s="75"/>
      <c r="J86" s="90"/>
      <c r="K86" s="90"/>
      <c r="L86" s="90"/>
      <c r="M86" s="90"/>
    </row>
    <row r="87" spans="2:13">
      <c r="B87" s="45"/>
      <c r="C87" s="195"/>
      <c r="D87" s="76"/>
      <c r="E87" s="467"/>
      <c r="F87" s="900"/>
      <c r="G87" s="900"/>
      <c r="H87" s="900"/>
      <c r="I87" s="75"/>
      <c r="J87" s="90"/>
      <c r="K87" s="90"/>
      <c r="L87" s="90"/>
      <c r="M87" s="90"/>
    </row>
    <row r="88" spans="2:13">
      <c r="B88" s="45"/>
      <c r="C88" s="76"/>
      <c r="D88" s="76"/>
      <c r="E88" s="76"/>
      <c r="F88" s="76"/>
      <c r="G88" s="120"/>
      <c r="H88" s="74"/>
      <c r="I88" s="75"/>
      <c r="J88" s="90"/>
      <c r="K88" s="90"/>
      <c r="L88" s="90"/>
      <c r="M88" s="90"/>
    </row>
    <row r="89" spans="2:13">
      <c r="B89" s="45"/>
      <c r="C89" s="594" t="s">
        <v>314</v>
      </c>
      <c r="D89" s="595"/>
      <c r="E89" s="596" t="s">
        <v>315</v>
      </c>
      <c r="F89" s="596" t="s">
        <v>316</v>
      </c>
      <c r="G89" s="596" t="s">
        <v>317</v>
      </c>
      <c r="H89" s="597" t="s">
        <v>318</v>
      </c>
      <c r="I89" s="75"/>
      <c r="K89" s="90"/>
      <c r="L89" s="90"/>
    </row>
    <row r="90" spans="2:13">
      <c r="B90" s="45"/>
      <c r="C90" s="901" t="s">
        <v>319</v>
      </c>
      <c r="D90" s="902"/>
      <c r="E90" s="238">
        <v>0</v>
      </c>
      <c r="F90" s="598" t="s">
        <v>320</v>
      </c>
      <c r="G90" s="599"/>
      <c r="H90" s="600"/>
      <c r="I90" s="75"/>
      <c r="J90" s="90"/>
      <c r="K90" s="90"/>
      <c r="L90" s="90"/>
    </row>
    <row r="91" spans="2:13">
      <c r="B91" s="45"/>
      <c r="C91" s="901" t="s">
        <v>321</v>
      </c>
      <c r="D91" s="902"/>
      <c r="E91" s="238">
        <v>0</v>
      </c>
      <c r="F91" s="727"/>
      <c r="G91" s="601"/>
      <c r="H91" s="602"/>
      <c r="I91" s="75"/>
      <c r="J91" s="90"/>
      <c r="K91" s="90"/>
      <c r="L91" s="90"/>
    </row>
    <row r="92" spans="2:13">
      <c r="B92" s="45"/>
      <c r="C92" s="862" t="s">
        <v>322</v>
      </c>
      <c r="D92" s="863"/>
      <c r="E92" s="238">
        <v>0</v>
      </c>
      <c r="F92" s="727"/>
      <c r="G92" s="603"/>
      <c r="H92" s="602"/>
      <c r="I92" s="75"/>
      <c r="J92" s="90"/>
      <c r="K92" s="90"/>
      <c r="L92" s="90"/>
    </row>
    <row r="93" spans="2:13" ht="15.95" customHeight="1">
      <c r="B93" s="45"/>
      <c r="C93" s="862" t="s">
        <v>323</v>
      </c>
      <c r="D93" s="863"/>
      <c r="E93" s="238">
        <v>0</v>
      </c>
      <c r="F93" s="727"/>
      <c r="G93" s="603"/>
      <c r="H93" s="602"/>
      <c r="I93" s="75"/>
      <c r="J93" s="90"/>
      <c r="K93" s="90"/>
      <c r="L93" s="90"/>
    </row>
    <row r="94" spans="2:13">
      <c r="B94" s="45"/>
      <c r="C94" s="862" t="s">
        <v>324</v>
      </c>
      <c r="D94" s="863"/>
      <c r="E94" s="238">
        <v>0</v>
      </c>
      <c r="F94" s="727"/>
      <c r="G94" s="603"/>
      <c r="H94" s="602"/>
      <c r="I94" s="75"/>
      <c r="J94" s="90"/>
      <c r="K94" s="90"/>
      <c r="L94" s="90"/>
    </row>
    <row r="95" spans="2:13">
      <c r="B95" s="45"/>
      <c r="C95" s="862" t="s">
        <v>325</v>
      </c>
      <c r="D95" s="863"/>
      <c r="E95" s="238">
        <v>0</v>
      </c>
      <c r="F95" s="727"/>
      <c r="G95" s="604"/>
      <c r="H95" s="602"/>
      <c r="I95" s="75"/>
      <c r="J95" s="90"/>
      <c r="K95" s="90"/>
      <c r="L95" s="90"/>
    </row>
    <row r="96" spans="2:13">
      <c r="B96" s="45"/>
      <c r="C96" s="862" t="s">
        <v>326</v>
      </c>
      <c r="D96" s="863"/>
      <c r="E96" s="238">
        <v>0</v>
      </c>
      <c r="F96" s="727"/>
      <c r="G96" s="604"/>
      <c r="H96" s="602"/>
      <c r="I96" s="75"/>
      <c r="J96" s="90"/>
      <c r="K96" s="90"/>
      <c r="L96" s="90"/>
    </row>
    <row r="97" spans="2:12">
      <c r="B97" s="45"/>
      <c r="C97" s="862" t="s">
        <v>327</v>
      </c>
      <c r="D97" s="863"/>
      <c r="E97" s="238">
        <v>0</v>
      </c>
      <c r="F97" s="727"/>
      <c r="G97" s="604"/>
      <c r="H97" s="602"/>
      <c r="I97" s="75"/>
      <c r="J97" s="90"/>
      <c r="K97" s="90"/>
      <c r="L97" s="90"/>
    </row>
    <row r="98" spans="2:12">
      <c r="B98" s="45"/>
      <c r="C98" s="862" t="s">
        <v>328</v>
      </c>
      <c r="D98" s="863"/>
      <c r="E98" s="238">
        <v>0</v>
      </c>
      <c r="F98" s="727"/>
      <c r="G98" s="604"/>
      <c r="H98" s="602"/>
      <c r="I98" s="75"/>
      <c r="J98" s="90"/>
      <c r="K98" s="90"/>
      <c r="L98" s="90"/>
    </row>
    <row r="99" spans="2:12">
      <c r="B99" s="45"/>
      <c r="C99" s="862" t="s">
        <v>329</v>
      </c>
      <c r="D99" s="863"/>
      <c r="E99" s="238">
        <v>0</v>
      </c>
      <c r="F99" s="727"/>
      <c r="G99" s="604"/>
      <c r="H99" s="602"/>
      <c r="I99" s="75"/>
      <c r="J99" s="90"/>
      <c r="K99" s="90"/>
      <c r="L99" s="90"/>
    </row>
    <row r="100" spans="2:12">
      <c r="B100" s="45"/>
      <c r="C100" s="862" t="s">
        <v>330</v>
      </c>
      <c r="D100" s="863"/>
      <c r="E100" s="238">
        <v>0</v>
      </c>
      <c r="F100" s="727"/>
      <c r="G100" s="604"/>
      <c r="H100" s="602"/>
      <c r="I100" s="75"/>
      <c r="J100" s="90"/>
      <c r="K100" s="90"/>
      <c r="L100" s="90"/>
    </row>
    <row r="101" spans="2:12">
      <c r="B101" s="45"/>
      <c r="C101" s="862" t="s">
        <v>331</v>
      </c>
      <c r="D101" s="863"/>
      <c r="E101" s="238">
        <v>0</v>
      </c>
      <c r="F101" s="727"/>
      <c r="G101" s="604"/>
      <c r="H101" s="602"/>
      <c r="I101" s="75"/>
      <c r="J101" s="90"/>
      <c r="K101" s="90"/>
      <c r="L101" s="90"/>
    </row>
    <row r="102" spans="2:12">
      <c r="B102" s="45"/>
      <c r="C102" s="862" t="s">
        <v>332</v>
      </c>
      <c r="D102" s="863"/>
      <c r="E102" s="238">
        <v>0</v>
      </c>
      <c r="F102" s="727"/>
      <c r="G102" s="604"/>
      <c r="H102" s="602"/>
      <c r="I102" s="75"/>
      <c r="J102" s="90"/>
      <c r="K102" s="90"/>
      <c r="L102" s="90"/>
    </row>
    <row r="103" spans="2:12">
      <c r="B103" s="45"/>
      <c r="C103" s="862" t="s">
        <v>333</v>
      </c>
      <c r="D103" s="863"/>
      <c r="E103" s="238">
        <v>0</v>
      </c>
      <c r="F103" s="727"/>
      <c r="G103" s="604"/>
      <c r="H103" s="602"/>
      <c r="I103" s="75"/>
      <c r="J103" s="90"/>
      <c r="K103" s="90"/>
      <c r="L103" s="90"/>
    </row>
    <row r="104" spans="2:12">
      <c r="B104" s="45"/>
      <c r="C104" s="862" t="s">
        <v>334</v>
      </c>
      <c r="D104" s="863"/>
      <c r="E104" s="238">
        <v>0</v>
      </c>
      <c r="F104" s="727"/>
      <c r="G104" s="604"/>
      <c r="H104" s="602"/>
      <c r="I104" s="75"/>
      <c r="J104" s="90"/>
      <c r="K104" s="90"/>
      <c r="L104" s="90"/>
    </row>
    <row r="105" spans="2:12">
      <c r="B105" s="45"/>
      <c r="C105" s="862" t="s">
        <v>335</v>
      </c>
      <c r="D105" s="863"/>
      <c r="E105" s="238">
        <v>0</v>
      </c>
      <c r="F105" s="727"/>
      <c r="G105" s="604"/>
      <c r="H105" s="602"/>
      <c r="I105" s="75"/>
      <c r="J105" s="90"/>
      <c r="K105" s="90"/>
      <c r="L105" s="90"/>
    </row>
    <row r="106" spans="2:12">
      <c r="B106" s="45"/>
      <c r="C106" s="862" t="s">
        <v>336</v>
      </c>
      <c r="D106" s="863"/>
      <c r="E106" s="238">
        <v>0</v>
      </c>
      <c r="F106" s="727"/>
      <c r="G106" s="604"/>
      <c r="H106" s="602"/>
      <c r="I106" s="75"/>
      <c r="J106" s="90"/>
      <c r="K106" s="90"/>
      <c r="L106" s="90"/>
    </row>
    <row r="107" spans="2:12">
      <c r="B107" s="45"/>
      <c r="C107" s="862" t="s">
        <v>336</v>
      </c>
      <c r="D107" s="863"/>
      <c r="E107" s="238">
        <v>0</v>
      </c>
      <c r="F107" s="727"/>
      <c r="G107" s="604"/>
      <c r="H107" s="602"/>
      <c r="I107" s="75"/>
      <c r="J107" s="90"/>
      <c r="K107" s="90"/>
      <c r="L107" s="90"/>
    </row>
    <row r="108" spans="2:12">
      <c r="B108" s="45"/>
      <c r="C108" s="605" t="s">
        <v>337</v>
      </c>
      <c r="D108" s="606"/>
      <c r="E108" s="607">
        <f>(SUM(E90:E107))</f>
        <v>0</v>
      </c>
      <c r="F108" s="608"/>
      <c r="G108" s="123"/>
      <c r="H108" s="74"/>
      <c r="I108" s="75"/>
      <c r="J108" s="90"/>
      <c r="K108" s="90"/>
      <c r="L108" s="90"/>
    </row>
    <row r="109" spans="2:12">
      <c r="B109" s="45"/>
      <c r="C109" s="124"/>
      <c r="D109" s="124"/>
      <c r="E109" s="125"/>
      <c r="F109" s="124"/>
      <c r="G109" s="126"/>
      <c r="H109" s="74"/>
      <c r="I109" s="75"/>
      <c r="J109" s="90"/>
      <c r="K109" s="90"/>
      <c r="L109" s="90"/>
    </row>
    <row r="110" spans="2:12">
      <c r="B110" s="45"/>
      <c r="C110" s="295" t="s">
        <v>338</v>
      </c>
      <c r="D110" s="609">
        <f>IF(E80="Yes",E82-E84,0)</f>
        <v>0</v>
      </c>
      <c r="E110" s="125"/>
      <c r="F110" s="124"/>
      <c r="G110" s="126"/>
      <c r="H110" s="74"/>
      <c r="I110" s="75"/>
      <c r="J110" s="90"/>
      <c r="K110" s="90"/>
      <c r="L110" s="90"/>
    </row>
    <row r="111" spans="2:12">
      <c r="B111" s="45"/>
      <c r="C111" s="295" t="s">
        <v>339</v>
      </c>
      <c r="D111" s="610">
        <f>IF(E86="Yes",D110+(SUMIFS(E90:E107,F90:F107,"Committed")),(SUMIFS(E90:E107,F90:F107,"Committed")))</f>
        <v>0</v>
      </c>
      <c r="E111" s="125" t="s">
        <v>340</v>
      </c>
      <c r="F111" s="124"/>
      <c r="G111" s="126"/>
      <c r="H111" s="74"/>
      <c r="I111" s="75"/>
      <c r="J111" s="90"/>
      <c r="K111" s="90"/>
      <c r="L111" s="90"/>
    </row>
    <row r="112" spans="2:12" ht="16.5" thickBot="1">
      <c r="B112" s="45"/>
      <c r="C112" s="295" t="s">
        <v>341</v>
      </c>
      <c r="D112" s="443">
        <f>IF(E86="No",D110+(SUMIFS(E90:E107,F90:F107,"Anticipated")),(SUMIFS(E90:E107,F90:F107,"Anticipated")))</f>
        <v>0</v>
      </c>
      <c r="E112" s="125"/>
      <c r="F112" s="124"/>
      <c r="G112" s="126"/>
      <c r="H112" s="74"/>
      <c r="I112" s="75"/>
      <c r="J112" s="90"/>
      <c r="K112" s="90"/>
      <c r="L112" s="90"/>
    </row>
    <row r="113" spans="2:12">
      <c r="B113" s="45"/>
      <c r="C113" s="861" t="s">
        <v>342</v>
      </c>
      <c r="D113" s="442">
        <f>E108+D110-E90</f>
        <v>0</v>
      </c>
      <c r="E113" s="125"/>
      <c r="F113" s="292"/>
      <c r="I113" s="75"/>
      <c r="J113" s="90"/>
      <c r="K113" s="90"/>
      <c r="L113" s="90"/>
    </row>
    <row r="114" spans="2:12">
      <c r="B114" s="45"/>
      <c r="C114" s="861"/>
      <c r="D114" s="441"/>
      <c r="E114" s="125"/>
      <c r="F114" s="292"/>
      <c r="G114" s="126"/>
      <c r="H114" s="763"/>
      <c r="I114" s="75"/>
      <c r="J114" s="90"/>
      <c r="K114" s="90"/>
      <c r="L114" s="90"/>
    </row>
    <row r="115" spans="2:12">
      <c r="B115" s="45"/>
      <c r="C115" s="127"/>
      <c r="D115" s="127"/>
      <c r="E115" s="127"/>
      <c r="F115" s="127"/>
      <c r="G115" s="127"/>
      <c r="H115" s="74"/>
      <c r="I115" s="75"/>
      <c r="J115" s="90"/>
      <c r="K115" s="90"/>
      <c r="L115" s="90"/>
    </row>
    <row r="116" spans="2:12">
      <c r="B116" s="45"/>
      <c r="C116" s="594" t="s">
        <v>343</v>
      </c>
      <c r="D116" s="595"/>
      <c r="E116" s="596" t="s">
        <v>315</v>
      </c>
      <c r="F116" s="880" t="s">
        <v>344</v>
      </c>
      <c r="G116" s="881"/>
      <c r="H116" s="882"/>
      <c r="I116" s="75"/>
      <c r="J116" s="90"/>
      <c r="K116" s="90"/>
      <c r="L116" s="90"/>
    </row>
    <row r="117" spans="2:12">
      <c r="B117" s="45"/>
      <c r="C117" s="654" t="s">
        <v>345</v>
      </c>
      <c r="D117" s="655"/>
      <c r="E117" s="611"/>
      <c r="F117" s="868"/>
      <c r="G117" s="868"/>
      <c r="H117" s="869"/>
      <c r="I117" s="75"/>
      <c r="J117" s="90"/>
      <c r="K117" s="90"/>
      <c r="L117" s="90"/>
    </row>
    <row r="118" spans="2:12">
      <c r="B118" s="45"/>
      <c r="C118" s="121" t="s">
        <v>346</v>
      </c>
      <c r="D118" s="122"/>
      <c r="E118" s="611"/>
      <c r="F118" s="868"/>
      <c r="G118" s="868"/>
      <c r="H118" s="869"/>
      <c r="I118" s="75"/>
      <c r="J118" s="90"/>
      <c r="K118" s="90"/>
      <c r="L118" s="90"/>
    </row>
    <row r="119" spans="2:12">
      <c r="B119" s="45"/>
      <c r="C119" s="121" t="s">
        <v>347</v>
      </c>
      <c r="D119" s="122"/>
      <c r="E119" s="612"/>
      <c r="F119" s="868"/>
      <c r="G119" s="868"/>
      <c r="H119" s="869"/>
      <c r="I119" s="47"/>
    </row>
    <row r="120" spans="2:12">
      <c r="B120" s="45"/>
      <c r="C120" s="121" t="s">
        <v>348</v>
      </c>
      <c r="D120" s="122"/>
      <c r="E120" s="613"/>
      <c r="F120" s="868"/>
      <c r="G120" s="868"/>
      <c r="H120" s="869"/>
      <c r="I120" s="47"/>
    </row>
    <row r="121" spans="2:12">
      <c r="B121" s="45"/>
      <c r="C121" s="121" t="s">
        <v>349</v>
      </c>
      <c r="D121" s="122"/>
      <c r="E121" s="298"/>
      <c r="F121" s="614"/>
      <c r="G121" s="615"/>
      <c r="H121" s="616"/>
      <c r="I121" s="47"/>
    </row>
    <row r="122" spans="2:12">
      <c r="B122" s="45"/>
      <c r="C122" s="121" t="s">
        <v>336</v>
      </c>
      <c r="D122" s="122"/>
      <c r="E122" s="239"/>
      <c r="F122" s="868"/>
      <c r="G122" s="868"/>
      <c r="H122" s="869"/>
      <c r="I122" s="47"/>
    </row>
    <row r="123" spans="2:12">
      <c r="B123" s="45"/>
      <c r="C123" s="617" t="s">
        <v>350</v>
      </c>
      <c r="D123" s="618"/>
      <c r="E123" s="619">
        <f>ROUND(SUM(E117:E122),0)</f>
        <v>0</v>
      </c>
      <c r="F123" s="870"/>
      <c r="G123" s="870"/>
      <c r="H123" s="871"/>
      <c r="I123" s="47"/>
    </row>
    <row r="124" spans="2:12">
      <c r="B124" s="45"/>
      <c r="C124" s="127"/>
      <c r="D124" s="127"/>
      <c r="E124" s="127"/>
      <c r="F124" s="127"/>
      <c r="G124" s="127"/>
      <c r="H124" s="46"/>
      <c r="I124" s="47"/>
    </row>
    <row r="125" spans="2:12">
      <c r="B125" s="45"/>
      <c r="C125" s="594" t="s">
        <v>351</v>
      </c>
      <c r="D125" s="595"/>
      <c r="E125" s="607">
        <f>E108-E123</f>
        <v>0</v>
      </c>
      <c r="F125" s="444" t="str">
        <f>IF(E125&lt;&gt;0,"Sources must equal uses. Please correct sources and uses above, and ensure all supporting documentation matches.","")</f>
        <v/>
      </c>
      <c r="G125" s="444"/>
      <c r="H125" s="709"/>
      <c r="I125" s="47"/>
    </row>
    <row r="126" spans="2:12">
      <c r="B126" s="45"/>
      <c r="C126" s="127"/>
      <c r="D126" s="127"/>
      <c r="E126" s="127"/>
      <c r="F126" s="127"/>
      <c r="G126" s="128"/>
      <c r="H126" s="46"/>
      <c r="I126" s="47"/>
    </row>
    <row r="127" spans="2:12">
      <c r="B127" s="45"/>
      <c r="C127" s="127"/>
      <c r="D127" s="127"/>
      <c r="E127" s="127"/>
      <c r="F127" s="127"/>
      <c r="G127" s="128"/>
      <c r="H127" s="46"/>
      <c r="I127" s="47"/>
    </row>
    <row r="128" spans="2:12">
      <c r="B128" s="45"/>
      <c r="C128" s="728" t="s">
        <v>352</v>
      </c>
      <c r="D128" s="872"/>
      <c r="E128" s="873"/>
      <c r="F128" s="873"/>
      <c r="G128" s="873"/>
      <c r="H128" s="873"/>
      <c r="I128" s="47"/>
    </row>
    <row r="129" spans="2:9">
      <c r="B129" s="45"/>
      <c r="C129" s="124"/>
      <c r="D129" s="124"/>
      <c r="E129" s="125"/>
      <c r="F129" s="124"/>
      <c r="G129" s="126"/>
      <c r="H129" s="46"/>
      <c r="I129" s="47"/>
    </row>
    <row r="130" spans="2:9" ht="15.6" customHeight="1">
      <c r="B130" s="45"/>
      <c r="C130" s="864" t="s">
        <v>353</v>
      </c>
      <c r="D130" s="865"/>
      <c r="E130" s="866"/>
      <c r="F130" s="867"/>
      <c r="G130" s="126"/>
      <c r="H130" s="46"/>
      <c r="I130" s="47"/>
    </row>
    <row r="131" spans="2:9" ht="3.95" customHeight="1">
      <c r="B131" s="45"/>
      <c r="C131" s="124"/>
      <c r="D131" s="124"/>
      <c r="E131" s="125"/>
      <c r="F131" s="124"/>
      <c r="G131" s="126"/>
      <c r="H131" s="46"/>
      <c r="I131" s="47"/>
    </row>
    <row r="132" spans="2:9" ht="18" customHeight="1">
      <c r="B132" s="45"/>
      <c r="C132" s="864" t="s">
        <v>354</v>
      </c>
      <c r="D132" s="865"/>
      <c r="E132" s="866"/>
      <c r="F132" s="867"/>
      <c r="G132" s="126"/>
      <c r="H132" s="46"/>
      <c r="I132" s="47"/>
    </row>
    <row r="133" spans="2:9" ht="3.95" customHeight="1">
      <c r="B133" s="45"/>
      <c r="C133" s="124"/>
      <c r="D133" s="124"/>
      <c r="E133" s="125"/>
      <c r="F133" s="124"/>
      <c r="G133" s="126"/>
      <c r="H133" s="46"/>
      <c r="I133" s="47"/>
    </row>
    <row r="134" spans="2:9" ht="18" customHeight="1">
      <c r="B134" s="45"/>
      <c r="C134" s="864" t="s">
        <v>355</v>
      </c>
      <c r="D134" s="865"/>
      <c r="E134" s="866"/>
      <c r="F134" s="867"/>
      <c r="G134" s="126"/>
      <c r="H134" s="46"/>
      <c r="I134" s="47"/>
    </row>
    <row r="135" spans="2:9" ht="3.95" customHeight="1">
      <c r="B135" s="45"/>
      <c r="C135" s="129"/>
      <c r="D135" s="129"/>
      <c r="E135" s="130"/>
      <c r="F135" s="124"/>
      <c r="G135" s="126"/>
      <c r="H135" s="46"/>
      <c r="I135" s="47"/>
    </row>
    <row r="136" spans="2:9" ht="15.95" customHeight="1">
      <c r="B136" s="45"/>
      <c r="C136" s="864" t="s">
        <v>356</v>
      </c>
      <c r="D136" s="865"/>
      <c r="E136" s="620"/>
      <c r="F136" s="124"/>
      <c r="G136" s="126"/>
      <c r="H136" s="46"/>
      <c r="I136" s="47"/>
    </row>
    <row r="137" spans="2:9" ht="3.95" customHeight="1">
      <c r="B137" s="45"/>
      <c r="C137" s="124"/>
      <c r="D137" s="124"/>
      <c r="E137" s="125"/>
      <c r="F137" s="124"/>
      <c r="G137" s="126"/>
      <c r="H137" s="46"/>
      <c r="I137" s="47"/>
    </row>
    <row r="138" spans="2:9" ht="18" customHeight="1">
      <c r="B138" s="45"/>
      <c r="C138" s="879" t="s">
        <v>357</v>
      </c>
      <c r="D138" s="879"/>
      <c r="E138" s="138"/>
      <c r="F138" s="124"/>
      <c r="G138" s="126"/>
      <c r="H138" s="46"/>
      <c r="I138" s="47"/>
    </row>
    <row r="139" spans="2:9" ht="3.95" customHeight="1">
      <c r="B139" s="45"/>
      <c r="C139" s="129"/>
      <c r="D139" s="129"/>
      <c r="E139" s="130"/>
      <c r="F139" s="124"/>
      <c r="G139" s="126"/>
      <c r="H139" s="46"/>
      <c r="I139" s="47"/>
    </row>
    <row r="140" spans="2:9" ht="18" customHeight="1">
      <c r="B140" s="45"/>
      <c r="C140" s="876" t="s">
        <v>358</v>
      </c>
      <c r="D140" s="876"/>
      <c r="E140" s="874"/>
      <c r="F140" s="875"/>
      <c r="G140" s="875"/>
      <c r="H140" s="875"/>
      <c r="I140" s="47"/>
    </row>
    <row r="141" spans="2:9" ht="18" customHeight="1">
      <c r="B141" s="45"/>
      <c r="C141" s="131"/>
      <c r="D141" s="131"/>
      <c r="E141" s="875"/>
      <c r="F141" s="875"/>
      <c r="G141" s="875"/>
      <c r="H141" s="875"/>
      <c r="I141" s="47"/>
    </row>
    <row r="142" spans="2:9" ht="18" customHeight="1">
      <c r="B142" s="45"/>
      <c r="C142" s="131"/>
      <c r="D142" s="131"/>
      <c r="E142" s="132"/>
      <c r="F142" s="132"/>
      <c r="G142" s="126"/>
      <c r="H142" s="46"/>
      <c r="I142" s="47"/>
    </row>
    <row r="143" spans="2:9" ht="18" customHeight="1">
      <c r="B143" s="45"/>
      <c r="C143" s="133" t="s">
        <v>359</v>
      </c>
      <c r="D143" s="131"/>
      <c r="E143" s="621"/>
      <c r="F143" s="132"/>
      <c r="G143" s="126"/>
      <c r="H143" s="46"/>
      <c r="I143" s="47"/>
    </row>
    <row r="144" spans="2:9" ht="3.95" customHeight="1">
      <c r="B144" s="45"/>
      <c r="C144" s="131"/>
      <c r="D144" s="131"/>
      <c r="E144" s="132"/>
      <c r="F144" s="132"/>
      <c r="G144" s="126"/>
      <c r="H144" s="46"/>
      <c r="I144" s="47"/>
    </row>
    <row r="145" spans="2:9" ht="18" customHeight="1">
      <c r="B145" s="45"/>
      <c r="C145" s="134" t="s">
        <v>360</v>
      </c>
      <c r="D145" s="131"/>
      <c r="E145" s="139"/>
      <c r="F145" s="132"/>
      <c r="G145" s="126"/>
      <c r="H145" s="46"/>
      <c r="I145" s="47"/>
    </row>
    <row r="146" spans="2:9" ht="3.95" customHeight="1">
      <c r="B146" s="45"/>
      <c r="C146" s="131"/>
      <c r="D146" s="131"/>
      <c r="E146" s="132"/>
      <c r="F146" s="132"/>
      <c r="G146" s="126"/>
      <c r="H146" s="46"/>
      <c r="I146" s="47"/>
    </row>
    <row r="147" spans="2:9" ht="18" customHeight="1">
      <c r="B147" s="45"/>
      <c r="C147" s="876" t="s">
        <v>361</v>
      </c>
      <c r="D147" s="876"/>
      <c r="E147" s="875"/>
      <c r="F147" s="875"/>
      <c r="G147" s="875"/>
      <c r="H147" s="875"/>
      <c r="I147" s="47"/>
    </row>
    <row r="148" spans="2:9" ht="18" customHeight="1">
      <c r="B148" s="45"/>
      <c r="C148" s="135"/>
      <c r="D148" s="135"/>
      <c r="E148" s="875"/>
      <c r="F148" s="875"/>
      <c r="G148" s="875"/>
      <c r="H148" s="875"/>
      <c r="I148" s="47"/>
    </row>
    <row r="149" spans="2:9">
      <c r="B149" s="45"/>
      <c r="C149" s="136"/>
      <c r="D149" s="124"/>
      <c r="E149" s="125"/>
      <c r="F149" s="124"/>
      <c r="G149" s="126"/>
      <c r="H149" s="46"/>
      <c r="I149" s="47"/>
    </row>
    <row r="150" spans="2:9">
      <c r="B150" s="45"/>
      <c r="C150" s="622" t="s">
        <v>281</v>
      </c>
      <c r="D150" s="623"/>
      <c r="E150" s="708" t="s">
        <v>13</v>
      </c>
      <c r="F150" s="524" t="s">
        <v>216</v>
      </c>
      <c r="G150" s="524" t="s">
        <v>242</v>
      </c>
      <c r="H150" s="46"/>
      <c r="I150" s="47"/>
    </row>
    <row r="151" spans="2:9">
      <c r="B151" s="45"/>
      <c r="C151" s="624" t="s">
        <v>362</v>
      </c>
      <c r="D151" s="625"/>
      <c r="E151" s="626">
        <f>IF(D113&lt;&gt;0,((D113/SUM(C40,D43:D45,D48:D50))/(E90/SUM(D43:D45,D48:D50))),0)</f>
        <v>0</v>
      </c>
      <c r="F151" s="575" cm="1">
        <f t="array" ref="F151">_xlfn.IFS(E151&gt;=6,10,E151&gt;=4,8,E151&gt;=3,6,E151&gt;=2,4,E151&gt;=1,2,E151&gt;=0.5,1,E151&lt;=0.5,0)</f>
        <v>0</v>
      </c>
      <c r="G151" s="575">
        <v>10</v>
      </c>
      <c r="H151" s="46"/>
      <c r="I151" s="47"/>
    </row>
    <row r="152" spans="2:9">
      <c r="B152" s="45"/>
      <c r="C152" s="627" t="s">
        <v>363</v>
      </c>
      <c r="D152" s="137"/>
      <c r="E152" s="628">
        <f>IF((E108-E90)&gt;0,(D111+(0.5*D112))/(D113),0)</f>
        <v>0</v>
      </c>
      <c r="F152" s="575">
        <f>(IF(E152&gt;=0.9,10,IF(E152&gt;=0.8,8,IF(E152&gt;=0.7,6,IF(E152&gt;=0.6,4,IF(E152&gt;=0.5,2,0))))))</f>
        <v>0</v>
      </c>
      <c r="G152" s="575">
        <v>10</v>
      </c>
      <c r="H152" s="46"/>
      <c r="I152" s="47"/>
    </row>
    <row r="153" spans="2:9">
      <c r="B153" s="45"/>
      <c r="C153" s="46"/>
      <c r="D153" s="46"/>
      <c r="E153" s="46"/>
      <c r="F153" s="46"/>
      <c r="G153" s="46"/>
      <c r="H153" s="46"/>
      <c r="I153" s="47"/>
    </row>
    <row r="154" spans="2:9">
      <c r="B154" s="45"/>
      <c r="C154" s="877" t="s">
        <v>19</v>
      </c>
      <c r="D154" s="878"/>
      <c r="E154" s="878"/>
      <c r="F154" s="878"/>
      <c r="G154" s="878"/>
      <c r="H154" s="873"/>
      <c r="I154" s="47"/>
    </row>
    <row r="155" spans="2:9">
      <c r="B155" s="45"/>
      <c r="C155" s="46"/>
      <c r="D155" s="46"/>
      <c r="E155" s="46"/>
      <c r="F155" s="46"/>
      <c r="G155" s="46"/>
      <c r="H155" s="46"/>
      <c r="I155" s="47"/>
    </row>
    <row r="156" spans="2:9">
      <c r="B156" s="45"/>
      <c r="C156" s="46"/>
      <c r="D156" s="46"/>
      <c r="E156" s="46"/>
      <c r="F156" s="46"/>
      <c r="G156" s="46"/>
      <c r="H156" s="46"/>
      <c r="I156" s="47"/>
    </row>
    <row r="157" spans="2:9">
      <c r="B157" s="45"/>
      <c r="C157" s="46"/>
      <c r="D157" s="46"/>
      <c r="E157" s="46"/>
      <c r="F157" s="46"/>
      <c r="G157" s="46"/>
      <c r="H157" s="46"/>
      <c r="I157" s="47"/>
    </row>
    <row r="158" spans="2:9">
      <c r="B158" s="45"/>
      <c r="C158" s="46"/>
      <c r="D158" s="46"/>
      <c r="E158" s="46"/>
      <c r="F158" s="46"/>
      <c r="G158" s="46"/>
      <c r="H158" s="46"/>
      <c r="I158" s="47"/>
    </row>
    <row r="159" spans="2:9">
      <c r="B159" s="45"/>
      <c r="C159" s="46"/>
      <c r="D159" s="46"/>
      <c r="E159" s="46"/>
      <c r="F159" s="46"/>
      <c r="G159" s="46"/>
      <c r="H159" s="46"/>
      <c r="I159" s="47"/>
    </row>
    <row r="160" spans="2:9">
      <c r="B160" s="45"/>
      <c r="C160" s="46"/>
      <c r="D160" s="46"/>
      <c r="E160" s="46"/>
      <c r="F160" s="46"/>
      <c r="G160" s="46"/>
      <c r="H160" s="46"/>
      <c r="I160" s="47"/>
    </row>
    <row r="161" spans="2:9">
      <c r="B161" s="45"/>
      <c r="C161" s="46"/>
      <c r="D161" s="46"/>
      <c r="E161" s="46"/>
      <c r="F161" s="46"/>
      <c r="G161" s="46"/>
      <c r="H161" s="46"/>
      <c r="I161" s="47"/>
    </row>
    <row r="162" spans="2:9" ht="16.5" thickBot="1">
      <c r="B162" s="48"/>
      <c r="C162" s="49"/>
      <c r="D162" s="49"/>
      <c r="E162" s="49"/>
      <c r="F162" s="49"/>
      <c r="G162" s="49"/>
      <c r="H162" s="49"/>
      <c r="I162" s="50"/>
    </row>
  </sheetData>
  <sheetProtection algorithmName="SHA-512" hashValue="OrCe27mkv72P5IcBy9xvdZb2eOWaoSi4Q+yhds6sS/t27KVCEkzzoyTA8EzqPgkGQgasDuLb6Q4H8uH2SjM7IQ==" saltValue="SdMmZJpqQr+wXMeMQKGy/Q==" spinCount="100000" sheet="1" objects="1" scenarios="1"/>
  <mergeCells count="53">
    <mergeCell ref="F86:H87"/>
    <mergeCell ref="C90:D90"/>
    <mergeCell ref="C91:D91"/>
    <mergeCell ref="C92:D92"/>
    <mergeCell ref="C93:D93"/>
    <mergeCell ref="C94:D94"/>
    <mergeCell ref="C106:D106"/>
    <mergeCell ref="C105:D105"/>
    <mergeCell ref="C104:D104"/>
    <mergeCell ref="C103:D103"/>
    <mergeCell ref="C102:D102"/>
    <mergeCell ref="C101:D101"/>
    <mergeCell ref="C100:D100"/>
    <mergeCell ref="C99:D99"/>
    <mergeCell ref="C98:D98"/>
    <mergeCell ref="C97:D97"/>
    <mergeCell ref="C3:H3"/>
    <mergeCell ref="C67:D67"/>
    <mergeCell ref="G76:H76"/>
    <mergeCell ref="G35:H35"/>
    <mergeCell ref="C42:D42"/>
    <mergeCell ref="E70:H71"/>
    <mergeCell ref="F47:G47"/>
    <mergeCell ref="F48:G48"/>
    <mergeCell ref="F49:G49"/>
    <mergeCell ref="F50:G50"/>
    <mergeCell ref="F51:G51"/>
    <mergeCell ref="F52:G52"/>
    <mergeCell ref="F116:H116"/>
    <mergeCell ref="F117:H117"/>
    <mergeCell ref="F118:H118"/>
    <mergeCell ref="F119:H119"/>
    <mergeCell ref="F120:H120"/>
    <mergeCell ref="E140:H141"/>
    <mergeCell ref="C147:D147"/>
    <mergeCell ref="C154:H154"/>
    <mergeCell ref="C136:D136"/>
    <mergeCell ref="C138:D138"/>
    <mergeCell ref="C140:D140"/>
    <mergeCell ref="E147:H148"/>
    <mergeCell ref="E130:F130"/>
    <mergeCell ref="E132:F132"/>
    <mergeCell ref="E134:F134"/>
    <mergeCell ref="F122:H122"/>
    <mergeCell ref="F123:H123"/>
    <mergeCell ref="D128:H128"/>
    <mergeCell ref="C130:D130"/>
    <mergeCell ref="C132:D132"/>
    <mergeCell ref="C113:C114"/>
    <mergeCell ref="C95:D95"/>
    <mergeCell ref="C96:D96"/>
    <mergeCell ref="C107:D107"/>
    <mergeCell ref="C134:D134"/>
  </mergeCells>
  <conditionalFormatting sqref="E90">
    <cfRule type="cellIs" dxfId="105" priority="45" operator="notBetween">
      <formula>1</formula>
      <formula>$D$74+0.05</formula>
    </cfRule>
  </conditionalFormatting>
  <conditionalFormatting sqref="E91">
    <cfRule type="expression" dxfId="104" priority="43">
      <formula>$E$91&lt;$F$78</formula>
    </cfRule>
  </conditionalFormatting>
  <conditionalFormatting sqref="C83:D83 C84:C85 C82">
    <cfRule type="expression" dxfId="103" priority="41">
      <formula>$E$80="Yes"</formula>
    </cfRule>
  </conditionalFormatting>
  <conditionalFormatting sqref="E82">
    <cfRule type="expression" dxfId="102" priority="40">
      <formula>$E$80="Yes"</formula>
    </cfRule>
  </conditionalFormatting>
  <conditionalFormatting sqref="C138:D138">
    <cfRule type="expression" dxfId="101" priority="39">
      <formula>$E$136="Yes"</formula>
    </cfRule>
  </conditionalFormatting>
  <conditionalFormatting sqref="E138">
    <cfRule type="expression" dxfId="100" priority="38">
      <formula>$E$136="Yes"</formula>
    </cfRule>
  </conditionalFormatting>
  <conditionalFormatting sqref="C140:D140">
    <cfRule type="expression" dxfId="99" priority="37">
      <formula>$E$136="Yes"</formula>
    </cfRule>
  </conditionalFormatting>
  <conditionalFormatting sqref="E145">
    <cfRule type="expression" dxfId="98" priority="35">
      <formula>$E$143="Yes"</formula>
    </cfRule>
  </conditionalFormatting>
  <conditionalFormatting sqref="C147:D147">
    <cfRule type="expression" dxfId="97" priority="34">
      <formula>$E$143="Yes"</formula>
    </cfRule>
  </conditionalFormatting>
  <conditionalFormatting sqref="E147">
    <cfRule type="expression" dxfId="96" priority="33">
      <formula>$E$143="Yes"</formula>
    </cfRule>
  </conditionalFormatting>
  <conditionalFormatting sqref="C145">
    <cfRule type="expression" dxfId="95" priority="32">
      <formula>$E$143="Yes"</formula>
    </cfRule>
  </conditionalFormatting>
  <conditionalFormatting sqref="E125">
    <cfRule type="expression" dxfId="94" priority="31">
      <formula>$E$125&lt;&gt;0</formula>
    </cfRule>
  </conditionalFormatting>
  <conditionalFormatting sqref="E140:H141">
    <cfRule type="expression" dxfId="93" priority="29">
      <formula>$E$136="Yes"</formula>
    </cfRule>
  </conditionalFormatting>
  <conditionalFormatting sqref="E147:H148">
    <cfRule type="expression" dxfId="92" priority="28">
      <formula>$E$143="Yes"</formula>
    </cfRule>
  </conditionalFormatting>
  <conditionalFormatting sqref="F80">
    <cfRule type="expression" dxfId="91" priority="26">
      <formula>$E$80="Yes"</formula>
    </cfRule>
  </conditionalFormatting>
  <conditionalFormatting sqref="E86">
    <cfRule type="expression" dxfId="90" priority="25">
      <formula>$E$80="Yes"</formula>
    </cfRule>
  </conditionalFormatting>
  <conditionalFormatting sqref="C86:C87">
    <cfRule type="expression" dxfId="89" priority="24">
      <formula>$E$80="Yes"</formula>
    </cfRule>
  </conditionalFormatting>
  <conditionalFormatting sqref="E84">
    <cfRule type="expression" dxfId="88" priority="23">
      <formula>$E$80="Yes"</formula>
    </cfRule>
  </conditionalFormatting>
  <conditionalFormatting sqref="E70 E72">
    <cfRule type="expression" dxfId="87" priority="22">
      <formula>$D$70&gt;0</formula>
    </cfRule>
  </conditionalFormatting>
  <conditionalFormatting sqref="F86">
    <cfRule type="expression" dxfId="86" priority="21">
      <formula>$E$80="Yes"</formula>
    </cfRule>
  </conditionalFormatting>
  <conditionalFormatting sqref="E47">
    <cfRule type="expression" dxfId="85" priority="18">
      <formula>$D$37="Yes"</formula>
    </cfRule>
  </conditionalFormatting>
  <conditionalFormatting sqref="H91:H107">
    <cfRule type="expression" dxfId="84" priority="16">
      <formula>AND($F91="No",ISBLANK($H91))</formula>
    </cfRule>
  </conditionalFormatting>
  <conditionalFormatting sqref="G91:G107">
    <cfRule type="expression" dxfId="83" priority="14">
      <formula>AND(OR($F91="Committed",$F91="Anticipated"),ISBLANK($G91))</formula>
    </cfRule>
  </conditionalFormatting>
  <conditionalFormatting sqref="C47:D53">
    <cfRule type="expression" dxfId="82" priority="19">
      <formula>OR($D$37="No")</formula>
    </cfRule>
    <cfRule type="expression" dxfId="81" priority="20">
      <formula>ISBLANK($D$37)</formula>
    </cfRule>
  </conditionalFormatting>
  <conditionalFormatting sqref="H48">
    <cfRule type="expression" dxfId="80" priority="1">
      <formula>$D$37&lt;&gt;"Yes"</formula>
    </cfRule>
  </conditionalFormatting>
  <dataValidations count="11">
    <dataValidation type="list" allowBlank="1" showInputMessage="1" showErrorMessage="1" sqref="E78 E86 E138:E139 E80 E143 E145 D37 E135:E136" xr:uid="{A0E990CE-E9D0-9543-B3DC-AF950D792846}">
      <formula1>"Yes,No"</formula1>
    </dataValidation>
    <dataValidation type="decimal" errorStyle="information" allowBlank="1" showInputMessage="1" showErrorMessage="1" errorTitle="TDC Limit" error="NOTE: Capital Advance requested must be greater than $1, but less than allowable project TDC (Cell D56)" sqref="E90" xr:uid="{58275EE6-9771-6E40-A90F-D5F78D6DAD0F}">
      <formula1>1</formula1>
      <formula2>D74+0.05</formula2>
    </dataValidation>
    <dataValidation type="whole" errorStyle="warning" operator="equal" allowBlank="1" showInputMessage="1" showErrorMessage="1" errorTitle="Sources &amp; Uses" error="Note: Sources (F40) and Uses (F54) should match." sqref="E123" xr:uid="{56E8EFB4-5790-1A45-B431-8C9938A2A272}">
      <formula1>E108</formula1>
    </dataValidation>
    <dataValidation type="decimal" errorStyle="information" operator="greaterThan" allowBlank="1" showInputMessage="1" showErrorMessage="1" errorTitle="Minimum Owner Equity" error="Make sure that your minimum owner equity requirements meet the requirements set out in the NOFA." promptTitle="Minimum Owner Equity" prompt="Owner must meet minimum equity requirements: 0.5% of approved Capital Advance Award, not to exceed $10,000; If a National Sponsor, 0.5% of the award, not to exceed $25,000." sqref="E91" xr:uid="{8608C445-D3F1-3A48-8BCF-B22B3FB5C607}">
      <formula1>F78</formula1>
    </dataValidation>
    <dataValidation type="whole" errorStyle="information" operator="notBetween" allowBlank="1" showInputMessage="1" showErrorMessage="1" errorTitle="OCS Limit" error="2-BR units are acceptable only under the condition that the sq. footage of the 2-BR unit that is in excess of the sq. footage of the 1-BR unit is treated as an amenity. Refer to 202 NOFA for more information. " sqref="D45:D47" xr:uid="{C7E6CEA0-3423-F549-A303-744F76D7A069}">
      <formula1>1</formula1>
      <formula2>100</formula2>
    </dataValidation>
    <dataValidation allowBlank="1" showInputMessage="1" promptTitle="TDC Limit" prompt="This is the maximum amount of Capital Advance that may be requested in this application. " sqref="C74" xr:uid="{4C17AD64-7A35-1A46-BF58-BB78AF958E92}"/>
    <dataValidation allowBlank="1" showInputMessage="1" showErrorMessage="1" promptTitle="Committed/Anticipated Sources" prompt="If you indicate a source as committed or anticipated, you must indicate what evidence you have of that commitment. HUD reviewers will verify that evidence before the source is considered in your scoring. " sqref="F90" xr:uid="{5C94B43B-18BC-4313-8BB6-1BD61B5E09ED}"/>
    <dataValidation type="list" allowBlank="1" showInputMessage="1" showErrorMessage="1" promptTitle="Committed/Anticipated Sources" prompt="If you indicate a source as committed or anticipated, you must indicate what evidence you have of that commitment. HUD reviewers will verify that evidence before the source is considered in your scoring. " sqref="F91:F107" xr:uid="{B3CB3626-320C-4EA0-A6AC-AC9ECB929B95}">
      <formula1>"No, Anticipated, Committed"</formula1>
    </dataValidation>
    <dataValidation allowBlank="1" showInputMessage="1" showErrorMessage="1" prompt="Equals the ratio of non-Capital Advance sources per unit (both PRAC and non-PRAC) to Capital Advance per PRAC unit." sqref="E151" xr:uid="{65AFCA5C-C032-47C1-934B-52327CA3D3FB}"/>
    <dataValidation allowBlank="1" showInputMessage="1" showErrorMessage="1" prompt="The percentage of all non-Capital Advance sources that are committed. Any sources listed as &quot;anticipated&quot; are counted at 50% of their value toward the committed funds ratio. " sqref="E152" xr:uid="{377B09D3-092C-4D7D-AE38-0BB804FE5311}"/>
    <dataValidation type="whole" errorStyle="information" operator="notBetween" allowBlank="1" showInputMessage="1" errorTitle="OCS Limit" error="2-BR units are acceptable only under the condition that the sq. footage of the 2-BR unit that is in excess of the sq. footage of the 1-BR unit is treated as an amenity. Refer to 202 NOFA for more information. " sqref="D48:D57" xr:uid="{1C6DB3F9-903F-41CA-B141-B771AAB79819}">
      <formula1>1</formula1>
      <formula2>100</formula2>
    </dataValidation>
  </dataValidations>
  <pageMargins left="0.25" right="0.25" top="0.75" bottom="0.75" header="0.3" footer="0.3"/>
  <pageSetup scale="54" fitToHeight="0" orientation="landscape" r:id="rId1"/>
  <rowBreaks count="3" manualBreakCount="3">
    <brk id="34" max="16383" man="1"/>
    <brk id="74" max="16383" man="1"/>
    <brk id="127" max="16383" man="1"/>
  </rowBreaks>
  <colBreaks count="1" manualBreakCount="1">
    <brk id="7" max="1048575" man="1"/>
  </colBreaks>
  <ignoredErrors>
    <ignoredError sqref="F78"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4D283DA-ED87-DB4C-883E-6B40059DFA03}">
          <x14:formula1>
            <xm:f>'List Validations'!$I$1:$I$4</xm:f>
          </x14:formula1>
          <xm:sqref>C64</xm:sqref>
        </x14:dataValidation>
        <x14:dataValidation type="list" allowBlank="1" showInputMessage="1" showErrorMessage="1" xr:uid="{87029B02-7E61-8045-9103-3B10D125875F}">
          <x14:formula1>
            <xm:f>'HUD 2022 TDC'!$AF$1:$CG$1</xm:f>
          </x14:formula1>
          <xm:sqref>C60</xm:sqref>
        </x14:dataValidation>
        <x14:dataValidation type="list" allowBlank="1" showInputMessage="1" showErrorMessage="1" xr:uid="{6C926423-D742-2A41-8F3C-7F622D449078}">
          <x14:formula1>
            <xm:f>OFFSET('HUD 2022 TDC'!$AF$1,1,MATCH($C$60,'HUD 2022 TDC'!$AF$1:$CG$1,0)-1,COUNTA(OFFSET('HUD 2022 TDC'!$AF$1,1,MATCH($C60,'HUD 2022 TDC'!$AF$1:$CG$1,0)-1,23)),1)</xm:f>
          </x14:formula1>
          <xm:sqref>C62</xm:sqref>
        </x14:dataValidation>
        <x14:dataValidation type="list" allowBlank="1" showInputMessage="1" showErrorMessage="1" xr:uid="{E5E5245B-A9D3-F141-8C69-9D7AFBE6961A}">
          <x14:formula1>
            <xm:f>'List Validations'!$F$1:$F$12</xm:f>
          </x14:formula1>
          <xm:sqref>G91:G107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96F-836A-C041-A80F-BB1D7A90FC5F}">
  <sheetPr>
    <tabColor theme="9" tint="0.59999389629810485"/>
    <pageSetUpPr fitToPage="1"/>
  </sheetPr>
  <dimension ref="B1:J83"/>
  <sheetViews>
    <sheetView showGridLines="0" zoomScaleNormal="100" zoomScaleSheetLayoutView="89" workbookViewId="0">
      <selection activeCell="C3" sqref="C3:I3"/>
    </sheetView>
  </sheetViews>
  <sheetFormatPr defaultColWidth="11" defaultRowHeight="15.75"/>
  <cols>
    <col min="1" max="1" width="1" style="22" customWidth="1"/>
    <col min="2" max="2" width="1.875" style="22" customWidth="1"/>
    <col min="3" max="3" width="29.125" style="22" customWidth="1"/>
    <col min="4" max="4" width="21.375" style="22" customWidth="1"/>
    <col min="5" max="5" width="8.625" style="22" customWidth="1"/>
    <col min="6" max="6" width="20" style="22" customWidth="1"/>
    <col min="7" max="9" width="11" style="22"/>
    <col min="10" max="10" width="1.875" style="22" customWidth="1"/>
    <col min="11" max="16384" width="11" style="22"/>
  </cols>
  <sheetData>
    <row r="1" spans="2:10" ht="3.95" customHeight="1" thickBot="1"/>
    <row r="2" spans="2:10" ht="8.1" customHeight="1">
      <c r="B2" s="51"/>
      <c r="C2" s="52"/>
      <c r="D2" s="52"/>
      <c r="E2" s="52"/>
      <c r="F2" s="52"/>
      <c r="G2" s="52"/>
      <c r="H2" s="52"/>
      <c r="I2" s="52"/>
      <c r="J2" s="53"/>
    </row>
    <row r="3" spans="2:10" ht="18.75">
      <c r="B3" s="45"/>
      <c r="C3" s="794" t="s">
        <v>364</v>
      </c>
      <c r="D3" s="794"/>
      <c r="E3" s="794"/>
      <c r="F3" s="794"/>
      <c r="G3" s="794"/>
      <c r="H3" s="794"/>
      <c r="I3" s="794"/>
      <c r="J3" s="47"/>
    </row>
    <row r="4" spans="2:10" s="41" customFormat="1">
      <c r="B4" s="140"/>
      <c r="C4" s="714"/>
      <c r="D4" s="714"/>
      <c r="E4" s="714"/>
      <c r="F4" s="714"/>
      <c r="G4" s="714"/>
      <c r="H4" s="714"/>
      <c r="I4" s="714"/>
      <c r="J4" s="141"/>
    </row>
    <row r="5" spans="2:10" s="41" customFormat="1">
      <c r="B5" s="140"/>
      <c r="C5" s="796" t="str">
        <f>IF('Toolkit Instructions'!G5="","Enter Project Name on Instructions Tab",CONCATENATE("Project Name: ",'Toolkit Instructions'!G5))</f>
        <v>Enter Project Name on Instructions Tab</v>
      </c>
      <c r="D5" s="796"/>
      <c r="E5" s="796"/>
      <c r="F5" s="796"/>
      <c r="G5" s="796"/>
      <c r="H5" s="796"/>
      <c r="I5" s="796"/>
      <c r="J5" s="141"/>
    </row>
    <row r="6" spans="2:10" s="41" customFormat="1" ht="3.95" customHeight="1">
      <c r="B6" s="140"/>
      <c r="C6" s="142"/>
      <c r="D6" s="127"/>
      <c r="E6" s="127"/>
      <c r="F6" s="127"/>
      <c r="G6" s="127"/>
      <c r="H6" s="127"/>
      <c r="I6" s="127"/>
      <c r="J6" s="141"/>
    </row>
    <row r="7" spans="2:10" s="41" customFormat="1">
      <c r="B7" s="140"/>
      <c r="C7" s="797" t="str">
        <f>IF('Toolkit Instructions'!$G$7="","Enter Project Sponsor on Instructions Tab",CONCATENATE("Project Sponsor: ",'Toolkit Instructions'!$G$7))</f>
        <v>Enter Project Sponsor on Instructions Tab</v>
      </c>
      <c r="D7" s="797"/>
      <c r="E7" s="797"/>
      <c r="F7" s="797"/>
      <c r="G7" s="797"/>
      <c r="H7" s="797"/>
      <c r="I7" s="797"/>
      <c r="J7" s="141"/>
    </row>
    <row r="8" spans="2:10">
      <c r="B8" s="45"/>
      <c r="C8" s="127"/>
      <c r="D8" s="127"/>
      <c r="E8" s="127"/>
      <c r="F8" s="127"/>
      <c r="G8" s="127"/>
      <c r="H8" s="127"/>
      <c r="I8" s="127"/>
      <c r="J8" s="56"/>
    </row>
    <row r="9" spans="2:10">
      <c r="B9" s="45"/>
      <c r="C9" s="127"/>
      <c r="D9" s="127"/>
      <c r="E9" s="127"/>
      <c r="F9" s="127"/>
      <c r="G9" s="127"/>
      <c r="H9" s="127"/>
      <c r="I9" s="127"/>
      <c r="J9" s="47"/>
    </row>
    <row r="10" spans="2:10">
      <c r="B10" s="45"/>
      <c r="C10" s="127"/>
      <c r="D10" s="127"/>
      <c r="E10" s="127"/>
      <c r="F10" s="127"/>
      <c r="G10" s="127"/>
      <c r="H10" s="127"/>
      <c r="I10" s="127"/>
      <c r="J10" s="47"/>
    </row>
    <row r="11" spans="2:10">
      <c r="B11" s="45"/>
      <c r="C11" s="127"/>
      <c r="D11" s="127"/>
      <c r="E11" s="127"/>
      <c r="F11" s="127"/>
      <c r="G11" s="127"/>
      <c r="H11" s="127"/>
      <c r="I11" s="127"/>
      <c r="J11" s="47"/>
    </row>
    <row r="12" spans="2:10">
      <c r="B12" s="45"/>
      <c r="C12" s="127"/>
      <c r="D12" s="127"/>
      <c r="E12" s="127"/>
      <c r="F12" s="127"/>
      <c r="G12" s="127"/>
      <c r="H12" s="127"/>
      <c r="I12" s="127"/>
      <c r="J12" s="47"/>
    </row>
    <row r="13" spans="2:10">
      <c r="B13" s="45"/>
      <c r="C13" s="127"/>
      <c r="D13" s="127"/>
      <c r="E13" s="127"/>
      <c r="F13" s="127"/>
      <c r="G13" s="127"/>
      <c r="H13" s="127"/>
      <c r="I13" s="127"/>
      <c r="J13" s="47"/>
    </row>
    <row r="14" spans="2:10">
      <c r="B14" s="45"/>
      <c r="C14" s="127"/>
      <c r="D14" s="127"/>
      <c r="E14" s="127"/>
      <c r="F14" s="127"/>
      <c r="G14" s="127"/>
      <c r="H14" s="127"/>
      <c r="I14" s="127"/>
      <c r="J14" s="47"/>
    </row>
    <row r="15" spans="2:10">
      <c r="B15" s="45"/>
      <c r="C15" s="127"/>
      <c r="D15" s="127"/>
      <c r="E15" s="127"/>
      <c r="F15" s="127"/>
      <c r="G15" s="127"/>
      <c r="H15" s="127"/>
      <c r="I15" s="127"/>
      <c r="J15" s="47"/>
    </row>
    <row r="16" spans="2:10">
      <c r="B16" s="45"/>
      <c r="C16" s="127"/>
      <c r="D16" s="127"/>
      <c r="E16" s="127"/>
      <c r="F16" s="127"/>
      <c r="G16" s="127"/>
      <c r="H16" s="127"/>
      <c r="I16" s="127"/>
      <c r="J16" s="47"/>
    </row>
    <row r="17" spans="2:10">
      <c r="B17" s="45"/>
      <c r="C17" s="127"/>
      <c r="D17" s="127"/>
      <c r="E17" s="127"/>
      <c r="F17" s="127"/>
      <c r="G17" s="127"/>
      <c r="H17" s="127"/>
      <c r="I17" s="127"/>
      <c r="J17" s="47"/>
    </row>
    <row r="18" spans="2:10">
      <c r="B18" s="45"/>
      <c r="C18" s="127"/>
      <c r="D18" s="127"/>
      <c r="E18" s="127"/>
      <c r="F18" s="127"/>
      <c r="G18" s="127"/>
      <c r="H18" s="127"/>
      <c r="I18" s="127"/>
      <c r="J18" s="47"/>
    </row>
    <row r="19" spans="2:10">
      <c r="B19" s="45"/>
      <c r="C19" s="127"/>
      <c r="D19" s="127"/>
      <c r="E19" s="127"/>
      <c r="F19" s="127"/>
      <c r="G19" s="127"/>
      <c r="H19" s="127"/>
      <c r="I19" s="127"/>
      <c r="J19" s="47"/>
    </row>
    <row r="20" spans="2:10">
      <c r="B20" s="45"/>
      <c r="C20" s="127"/>
      <c r="D20" s="127"/>
      <c r="E20" s="127"/>
      <c r="F20" s="127"/>
      <c r="G20" s="127"/>
      <c r="H20" s="127"/>
      <c r="I20" s="127"/>
      <c r="J20" s="47"/>
    </row>
    <row r="21" spans="2:10">
      <c r="B21" s="45"/>
      <c r="C21" s="127"/>
      <c r="D21" s="127"/>
      <c r="E21" s="127"/>
      <c r="F21" s="127"/>
      <c r="G21" s="127"/>
      <c r="H21" s="127"/>
      <c r="I21" s="127"/>
      <c r="J21" s="47"/>
    </row>
    <row r="22" spans="2:10">
      <c r="B22" s="45"/>
      <c r="C22" s="127"/>
      <c r="D22" s="127"/>
      <c r="E22" s="127"/>
      <c r="F22" s="127"/>
      <c r="G22" s="127"/>
      <c r="H22" s="127"/>
      <c r="I22" s="127"/>
      <c r="J22" s="47"/>
    </row>
    <row r="23" spans="2:10">
      <c r="B23" s="45"/>
      <c r="C23" s="872" t="s">
        <v>365</v>
      </c>
      <c r="D23" s="872"/>
      <c r="E23" s="872"/>
      <c r="F23" s="872"/>
      <c r="G23" s="872"/>
      <c r="H23" s="872"/>
      <c r="I23" s="872"/>
      <c r="J23" s="47"/>
    </row>
    <row r="24" spans="2:10" ht="6" customHeight="1">
      <c r="B24" s="45"/>
      <c r="C24" s="127"/>
      <c r="D24" s="127"/>
      <c r="E24" s="127"/>
      <c r="F24" s="127"/>
      <c r="G24" s="127"/>
      <c r="H24" s="127"/>
      <c r="I24" s="127"/>
      <c r="J24" s="47"/>
    </row>
    <row r="25" spans="2:10" ht="15.75" customHeight="1">
      <c r="B25" s="45"/>
      <c r="C25" s="903" t="s">
        <v>1688</v>
      </c>
      <c r="D25" s="143"/>
      <c r="E25" s="143"/>
      <c r="F25" s="143"/>
      <c r="G25" s="143"/>
      <c r="H25" s="143"/>
      <c r="I25" s="143"/>
      <c r="J25" s="47"/>
    </row>
    <row r="26" spans="2:10">
      <c r="B26" s="45"/>
      <c r="C26" s="903"/>
      <c r="D26" s="143"/>
      <c r="E26" s="143"/>
      <c r="F26" s="143"/>
      <c r="G26" s="143"/>
      <c r="H26" s="143"/>
      <c r="I26" s="143"/>
      <c r="J26" s="47"/>
    </row>
    <row r="27" spans="2:10">
      <c r="B27" s="45"/>
      <c r="C27" s="903"/>
      <c r="D27" s="143"/>
      <c r="E27" s="143"/>
      <c r="F27" s="143"/>
      <c r="G27" s="143"/>
      <c r="H27" s="143"/>
      <c r="I27" s="143"/>
      <c r="J27" s="47"/>
    </row>
    <row r="28" spans="2:10">
      <c r="B28" s="45"/>
      <c r="C28" s="903"/>
      <c r="D28" s="143"/>
      <c r="E28" s="143"/>
      <c r="F28" s="143"/>
      <c r="G28" s="143"/>
      <c r="H28" s="143"/>
      <c r="I28" s="143"/>
      <c r="J28" s="47"/>
    </row>
    <row r="29" spans="2:10">
      <c r="B29" s="45"/>
      <c r="C29" s="903"/>
      <c r="D29" s="143"/>
      <c r="E29" s="143"/>
      <c r="F29" s="143"/>
      <c r="G29" s="143"/>
      <c r="H29" s="143"/>
      <c r="I29" s="143"/>
      <c r="J29" s="47"/>
    </row>
    <row r="30" spans="2:10">
      <c r="B30" s="45"/>
      <c r="C30" s="903"/>
      <c r="D30" s="143"/>
      <c r="E30" s="143"/>
      <c r="F30" s="143"/>
      <c r="G30" s="143"/>
      <c r="H30" s="143"/>
      <c r="I30" s="143"/>
      <c r="J30" s="47"/>
    </row>
    <row r="31" spans="2:10">
      <c r="B31" s="45"/>
      <c r="C31" s="903"/>
      <c r="D31" s="143"/>
      <c r="E31" s="143"/>
      <c r="F31" s="143"/>
      <c r="G31" s="143"/>
      <c r="H31" s="143"/>
      <c r="I31" s="143"/>
      <c r="J31" s="47"/>
    </row>
    <row r="32" spans="2:10">
      <c r="B32" s="45"/>
      <c r="C32" s="903"/>
      <c r="D32" s="143"/>
      <c r="E32" s="143"/>
      <c r="F32" s="143"/>
      <c r="G32" s="143"/>
      <c r="H32" s="143"/>
      <c r="I32" s="143"/>
      <c r="J32" s="47"/>
    </row>
    <row r="33" spans="2:10">
      <c r="B33" s="45"/>
      <c r="C33" s="732"/>
      <c r="D33" s="143"/>
      <c r="E33" s="143"/>
      <c r="F33" s="143"/>
      <c r="G33" s="143"/>
      <c r="H33" s="143"/>
      <c r="I33" s="143"/>
      <c r="J33" s="47"/>
    </row>
    <row r="34" spans="2:10" ht="3.95" customHeight="1">
      <c r="B34" s="45"/>
      <c r="C34" s="144"/>
      <c r="D34" s="144"/>
      <c r="E34" s="144"/>
      <c r="F34" s="144"/>
      <c r="G34" s="144"/>
      <c r="H34" s="144"/>
      <c r="I34" s="144"/>
      <c r="J34" s="47"/>
    </row>
    <row r="35" spans="2:10" ht="6" customHeight="1">
      <c r="B35" s="45"/>
      <c r="C35" s="128"/>
      <c r="D35" s="128"/>
      <c r="E35" s="128"/>
      <c r="F35" s="128"/>
      <c r="G35" s="128"/>
      <c r="H35" s="128"/>
      <c r="I35" s="128"/>
      <c r="J35" s="47"/>
    </row>
    <row r="36" spans="2:10" ht="15.95" customHeight="1">
      <c r="B36" s="45"/>
      <c r="C36" s="903" t="s">
        <v>1689</v>
      </c>
      <c r="D36" s="143"/>
      <c r="E36" s="143"/>
      <c r="F36" s="143"/>
      <c r="G36" s="143"/>
      <c r="H36" s="143"/>
      <c r="I36" s="143"/>
      <c r="J36" s="47"/>
    </row>
    <row r="37" spans="2:10">
      <c r="B37" s="45"/>
      <c r="C37" s="903"/>
      <c r="D37" s="143"/>
      <c r="E37" s="143"/>
      <c r="F37" s="143"/>
      <c r="G37" s="143"/>
      <c r="H37" s="143"/>
      <c r="I37" s="143"/>
      <c r="J37" s="47"/>
    </row>
    <row r="38" spans="2:10">
      <c r="B38" s="45"/>
      <c r="C38" s="903"/>
      <c r="D38" s="143"/>
      <c r="E38" s="143"/>
      <c r="F38" s="143"/>
      <c r="G38" s="143"/>
      <c r="H38" s="143"/>
      <c r="I38" s="143"/>
      <c r="J38" s="47"/>
    </row>
    <row r="39" spans="2:10">
      <c r="B39" s="45"/>
      <c r="C39" s="903"/>
      <c r="D39" s="143"/>
      <c r="E39" s="143"/>
      <c r="F39" s="143"/>
      <c r="G39" s="143"/>
      <c r="H39" s="143"/>
      <c r="I39" s="143"/>
      <c r="J39" s="47"/>
    </row>
    <row r="40" spans="2:10">
      <c r="B40" s="45"/>
      <c r="C40" s="903"/>
      <c r="D40" s="143"/>
      <c r="E40" s="143"/>
      <c r="F40" s="143"/>
      <c r="G40" s="143"/>
      <c r="H40" s="143"/>
      <c r="I40" s="143"/>
      <c r="J40" s="47"/>
    </row>
    <row r="41" spans="2:10">
      <c r="B41" s="45"/>
      <c r="C41" s="903"/>
      <c r="D41" s="143"/>
      <c r="E41" s="143"/>
      <c r="F41" s="143"/>
      <c r="G41" s="143"/>
      <c r="H41" s="143"/>
      <c r="I41" s="143"/>
      <c r="J41" s="47"/>
    </row>
    <row r="42" spans="2:10">
      <c r="B42" s="45"/>
      <c r="C42" s="903"/>
      <c r="D42" s="143"/>
      <c r="E42" s="143"/>
      <c r="F42" s="143"/>
      <c r="G42" s="143"/>
      <c r="H42" s="143"/>
      <c r="I42" s="143"/>
      <c r="J42" s="47"/>
    </row>
    <row r="43" spans="2:10">
      <c r="B43" s="45"/>
      <c r="C43" s="903"/>
      <c r="D43" s="143"/>
      <c r="E43" s="143"/>
      <c r="F43" s="143"/>
      <c r="G43" s="143"/>
      <c r="H43" s="143"/>
      <c r="I43" s="143"/>
      <c r="J43" s="47"/>
    </row>
    <row r="44" spans="2:10">
      <c r="B44" s="45"/>
      <c r="C44" s="903"/>
      <c r="D44" s="143"/>
      <c r="E44" s="143"/>
      <c r="F44" s="143"/>
      <c r="G44" s="143"/>
      <c r="H44" s="143"/>
      <c r="I44" s="143"/>
      <c r="J44" s="47"/>
    </row>
    <row r="45" spans="2:10">
      <c r="B45" s="45"/>
      <c r="C45" s="732"/>
      <c r="D45" s="145"/>
      <c r="E45" s="145"/>
      <c r="F45" s="145"/>
      <c r="G45" s="145"/>
      <c r="H45" s="145"/>
      <c r="I45" s="145"/>
      <c r="J45" s="47"/>
    </row>
    <row r="46" spans="2:10" ht="3.95" customHeight="1">
      <c r="B46" s="45"/>
      <c r="C46" s="144"/>
      <c r="D46" s="146"/>
      <c r="E46" s="146"/>
      <c r="F46" s="146"/>
      <c r="G46" s="146"/>
      <c r="H46" s="146"/>
      <c r="I46" s="146"/>
      <c r="J46" s="47"/>
    </row>
    <row r="47" spans="2:10" ht="6" customHeight="1">
      <c r="B47" s="45"/>
      <c r="C47" s="128"/>
      <c r="D47" s="147"/>
      <c r="E47" s="147"/>
      <c r="F47" s="147"/>
      <c r="G47" s="147"/>
      <c r="H47" s="147"/>
      <c r="I47" s="147"/>
      <c r="J47" s="47"/>
    </row>
    <row r="48" spans="2:10" ht="15.95" customHeight="1">
      <c r="B48" s="45"/>
      <c r="C48" s="903" t="s">
        <v>366</v>
      </c>
      <c r="D48" s="148"/>
      <c r="E48" s="148"/>
      <c r="F48" s="148"/>
      <c r="G48" s="148"/>
      <c r="H48" s="148"/>
      <c r="I48" s="148"/>
      <c r="J48" s="47"/>
    </row>
    <row r="49" spans="2:10">
      <c r="B49" s="45"/>
      <c r="C49" s="903"/>
      <c r="D49" s="148"/>
      <c r="E49" s="148"/>
      <c r="F49" s="148"/>
      <c r="G49" s="148"/>
      <c r="H49" s="148"/>
      <c r="I49" s="148"/>
      <c r="J49" s="47"/>
    </row>
    <row r="50" spans="2:10">
      <c r="B50" s="45"/>
      <c r="C50" s="903"/>
      <c r="D50" s="148"/>
      <c r="E50" s="148"/>
      <c r="F50" s="148"/>
      <c r="G50" s="148"/>
      <c r="H50" s="148"/>
      <c r="I50" s="148"/>
      <c r="J50" s="47"/>
    </row>
    <row r="51" spans="2:10">
      <c r="B51" s="45"/>
      <c r="C51" s="903"/>
      <c r="D51" s="148"/>
      <c r="E51" s="148"/>
      <c r="F51" s="148"/>
      <c r="G51" s="148"/>
      <c r="H51" s="148"/>
      <c r="I51" s="148"/>
      <c r="J51" s="47"/>
    </row>
    <row r="52" spans="2:10">
      <c r="B52" s="45"/>
      <c r="C52" s="903"/>
      <c r="D52" s="148"/>
      <c r="E52" s="148"/>
      <c r="F52" s="148"/>
      <c r="G52" s="148"/>
      <c r="H52" s="148"/>
      <c r="I52" s="148"/>
      <c r="J52" s="47"/>
    </row>
    <row r="53" spans="2:10">
      <c r="B53" s="45"/>
      <c r="C53" s="903"/>
      <c r="D53" s="148"/>
      <c r="E53" s="148"/>
      <c r="F53" s="148"/>
      <c r="G53" s="148"/>
      <c r="H53" s="148"/>
      <c r="I53" s="148"/>
      <c r="J53" s="47"/>
    </row>
    <row r="54" spans="2:10">
      <c r="B54" s="45"/>
      <c r="C54" s="903"/>
      <c r="D54" s="148"/>
      <c r="E54" s="148"/>
      <c r="F54" s="148"/>
      <c r="G54" s="148"/>
      <c r="H54" s="148"/>
      <c r="I54" s="148"/>
      <c r="J54" s="47"/>
    </row>
    <row r="55" spans="2:10">
      <c r="B55" s="45"/>
      <c r="C55" s="903"/>
      <c r="D55" s="148"/>
      <c r="E55" s="148"/>
      <c r="F55" s="148"/>
      <c r="G55" s="148"/>
      <c r="H55" s="148"/>
      <c r="I55" s="148"/>
      <c r="J55" s="47"/>
    </row>
    <row r="56" spans="2:10" ht="3.95" customHeight="1">
      <c r="B56" s="45"/>
      <c r="C56" s="127"/>
      <c r="D56" s="148"/>
      <c r="E56" s="148"/>
      <c r="F56" s="148"/>
      <c r="G56" s="148"/>
      <c r="H56" s="148"/>
      <c r="I56" s="148"/>
      <c r="J56" s="47"/>
    </row>
    <row r="57" spans="2:10" ht="3.95" customHeight="1">
      <c r="B57" s="45"/>
      <c r="C57" s="144"/>
      <c r="D57" s="149"/>
      <c r="E57" s="149"/>
      <c r="F57" s="149"/>
      <c r="G57" s="149"/>
      <c r="H57" s="149"/>
      <c r="I57" s="149"/>
      <c r="J57" s="47"/>
    </row>
    <row r="58" spans="2:10" s="41" customFormat="1" ht="15.95" customHeight="1">
      <c r="B58" s="140"/>
      <c r="C58" s="128"/>
      <c r="D58" s="150"/>
      <c r="E58" s="150"/>
      <c r="F58" s="150"/>
      <c r="G58" s="150"/>
      <c r="H58" s="150"/>
      <c r="I58" s="150"/>
      <c r="J58" s="141"/>
    </row>
    <row r="59" spans="2:10">
      <c r="B59" s="45"/>
      <c r="C59" s="127" t="s">
        <v>367</v>
      </c>
      <c r="D59" s="904"/>
      <c r="E59" s="905"/>
      <c r="F59" s="127"/>
      <c r="G59" s="127"/>
      <c r="H59" s="127"/>
      <c r="I59" s="127"/>
      <c r="J59" s="47"/>
    </row>
    <row r="60" spans="2:10">
      <c r="B60" s="45"/>
      <c r="C60" s="127"/>
      <c r="D60" s="127"/>
      <c r="E60" s="127"/>
      <c r="F60" s="127"/>
      <c r="G60" s="127"/>
      <c r="H60" s="127"/>
      <c r="I60" s="127"/>
      <c r="J60" s="47"/>
    </row>
    <row r="61" spans="2:10">
      <c r="B61" s="45"/>
      <c r="C61" s="872" t="s">
        <v>368</v>
      </c>
      <c r="D61" s="872"/>
      <c r="E61" s="872"/>
      <c r="F61" s="872"/>
      <c r="G61" s="872"/>
      <c r="H61" s="872"/>
      <c r="I61" s="872"/>
      <c r="J61" s="47"/>
    </row>
    <row r="62" spans="2:10" ht="3.95" customHeight="1">
      <c r="B62" s="45"/>
      <c r="C62" s="127"/>
      <c r="D62" s="127"/>
      <c r="E62" s="127"/>
      <c r="F62" s="127"/>
      <c r="G62" s="127"/>
      <c r="H62" s="127"/>
      <c r="I62" s="127"/>
      <c r="J62" s="47"/>
    </row>
    <row r="63" spans="2:10">
      <c r="B63" s="45"/>
      <c r="C63" s="730" t="s">
        <v>369</v>
      </c>
      <c r="D63" s="880" t="s">
        <v>370</v>
      </c>
      <c r="E63" s="880"/>
      <c r="F63" s="880"/>
      <c r="G63" s="880"/>
      <c r="H63" s="880"/>
      <c r="I63" s="880"/>
      <c r="J63" s="47"/>
    </row>
    <row r="64" spans="2:10">
      <c r="B64" s="45"/>
      <c r="C64" s="629"/>
      <c r="D64" s="868"/>
      <c r="E64" s="868"/>
      <c r="F64" s="868"/>
      <c r="G64" s="868"/>
      <c r="H64" s="868"/>
      <c r="I64" s="868"/>
      <c r="J64" s="47"/>
    </row>
    <row r="65" spans="2:10">
      <c r="B65" s="45"/>
      <c r="C65" s="629"/>
      <c r="D65" s="868"/>
      <c r="E65" s="868"/>
      <c r="F65" s="868"/>
      <c r="G65" s="868"/>
      <c r="H65" s="868"/>
      <c r="I65" s="868"/>
      <c r="J65" s="47"/>
    </row>
    <row r="66" spans="2:10">
      <c r="B66" s="45"/>
      <c r="C66" s="630"/>
      <c r="D66" s="868"/>
      <c r="E66" s="868"/>
      <c r="F66" s="868"/>
      <c r="G66" s="868"/>
      <c r="H66" s="868"/>
      <c r="I66" s="868"/>
      <c r="J66" s="47"/>
    </row>
    <row r="67" spans="2:10" ht="3.95" customHeight="1">
      <c r="B67" s="45"/>
      <c r="C67" s="127"/>
      <c r="D67" s="127"/>
      <c r="E67" s="127"/>
      <c r="F67" s="127"/>
      <c r="G67" s="127"/>
      <c r="H67" s="127"/>
      <c r="I67" s="127"/>
      <c r="J67" s="47"/>
    </row>
    <row r="68" spans="2:10">
      <c r="B68" s="45"/>
      <c r="C68" s="631" t="s">
        <v>371</v>
      </c>
      <c r="D68" s="524" t="s">
        <v>13</v>
      </c>
      <c r="E68" s="524" t="s">
        <v>216</v>
      </c>
      <c r="F68" s="524" t="s">
        <v>242</v>
      </c>
      <c r="G68" s="127"/>
      <c r="H68" s="127"/>
      <c r="I68" s="127"/>
      <c r="J68" s="47"/>
    </row>
    <row r="69" spans="2:10">
      <c r="B69" s="45"/>
      <c r="C69" s="632" t="s">
        <v>372</v>
      </c>
      <c r="D69" s="633" t="str">
        <f>IF(D59&lt;&gt;"",D59,"")</f>
        <v/>
      </c>
      <c r="E69" s="634" t="str" cm="1">
        <f t="array" ref="E69">IF(D59&lt;&gt;"",_xlfn.IFS(D69="Not Land Use Compliant",0,D69="Partially Approved",4,D69="Fully Approved",10),"")</f>
        <v/>
      </c>
      <c r="F69" s="575">
        <v>10</v>
      </c>
      <c r="G69" s="127"/>
      <c r="H69" s="127"/>
      <c r="I69" s="127"/>
      <c r="J69" s="47"/>
    </row>
    <row r="70" spans="2:10" ht="9" customHeight="1">
      <c r="B70" s="45"/>
      <c r="C70" s="46"/>
      <c r="D70" s="46"/>
      <c r="E70" s="46"/>
      <c r="F70" s="46"/>
      <c r="G70" s="46"/>
      <c r="H70" s="46"/>
      <c r="I70" s="46"/>
      <c r="J70" s="47"/>
    </row>
    <row r="71" spans="2:10">
      <c r="B71" s="45"/>
      <c r="C71" s="46"/>
      <c r="D71" s="46"/>
      <c r="E71" s="46"/>
      <c r="F71" s="46"/>
      <c r="G71" s="46"/>
      <c r="H71" s="46"/>
      <c r="I71" s="46"/>
      <c r="J71" s="47"/>
    </row>
    <row r="72" spans="2:10">
      <c r="B72" s="45"/>
      <c r="C72" s="872" t="s">
        <v>19</v>
      </c>
      <c r="D72" s="872"/>
      <c r="E72" s="872"/>
      <c r="F72" s="872"/>
      <c r="G72" s="872"/>
      <c r="H72" s="872"/>
      <c r="I72" s="872"/>
      <c r="J72" s="47"/>
    </row>
    <row r="73" spans="2:10">
      <c r="B73" s="45"/>
      <c r="C73" s="46"/>
      <c r="D73" s="46"/>
      <c r="E73" s="46"/>
      <c r="F73" s="46"/>
      <c r="G73" s="46"/>
      <c r="H73" s="46"/>
      <c r="I73" s="46"/>
      <c r="J73" s="47"/>
    </row>
    <row r="74" spans="2:10">
      <c r="B74" s="45"/>
      <c r="C74" s="46"/>
      <c r="D74" s="46"/>
      <c r="E74" s="46"/>
      <c r="F74" s="46"/>
      <c r="G74" s="46"/>
      <c r="H74" s="46"/>
      <c r="I74" s="46"/>
      <c r="J74" s="47"/>
    </row>
    <row r="75" spans="2:10">
      <c r="B75" s="45"/>
      <c r="C75" s="46"/>
      <c r="D75" s="46"/>
      <c r="E75" s="46"/>
      <c r="F75" s="46"/>
      <c r="G75" s="46"/>
      <c r="H75" s="46"/>
      <c r="I75" s="46"/>
      <c r="J75" s="47"/>
    </row>
    <row r="76" spans="2:10">
      <c r="B76" s="45"/>
      <c r="C76" s="46"/>
      <c r="D76" s="46"/>
      <c r="E76" s="46"/>
      <c r="F76" s="46"/>
      <c r="G76" s="46"/>
      <c r="H76" s="46"/>
      <c r="I76" s="46"/>
      <c r="J76" s="47"/>
    </row>
    <row r="77" spans="2:10">
      <c r="B77" s="45"/>
      <c r="C77" s="46"/>
      <c r="D77" s="46"/>
      <c r="E77" s="46"/>
      <c r="F77" s="46"/>
      <c r="G77" s="46"/>
      <c r="H77" s="46"/>
      <c r="I77" s="46"/>
      <c r="J77" s="47"/>
    </row>
    <row r="78" spans="2:10">
      <c r="B78" s="45"/>
      <c r="C78" s="46"/>
      <c r="D78" s="46"/>
      <c r="E78" s="46"/>
      <c r="F78" s="46"/>
      <c r="G78" s="46"/>
      <c r="H78" s="46"/>
      <c r="I78" s="46"/>
      <c r="J78" s="47"/>
    </row>
    <row r="79" spans="2:10">
      <c r="B79" s="45"/>
      <c r="C79" s="46"/>
      <c r="D79" s="46"/>
      <c r="E79" s="46"/>
      <c r="F79" s="46"/>
      <c r="G79" s="46"/>
      <c r="H79" s="46"/>
      <c r="I79" s="46"/>
      <c r="J79" s="47"/>
    </row>
    <row r="80" spans="2:10">
      <c r="B80" s="45"/>
      <c r="C80" s="46"/>
      <c r="D80" s="46"/>
      <c r="E80" s="46"/>
      <c r="F80" s="46"/>
      <c r="G80" s="46"/>
      <c r="H80" s="46"/>
      <c r="I80" s="46"/>
      <c r="J80" s="47"/>
    </row>
    <row r="81" spans="2:10">
      <c r="B81" s="45"/>
      <c r="C81" s="46"/>
      <c r="D81" s="46"/>
      <c r="E81" s="46"/>
      <c r="F81" s="46"/>
      <c r="G81" s="46"/>
      <c r="H81" s="46"/>
      <c r="I81" s="46"/>
      <c r="J81" s="47"/>
    </row>
    <row r="82" spans="2:10">
      <c r="B82" s="45"/>
      <c r="C82" s="46"/>
      <c r="D82" s="46"/>
      <c r="E82" s="46"/>
      <c r="F82" s="46"/>
      <c r="G82" s="46"/>
      <c r="H82" s="46"/>
      <c r="I82" s="46"/>
      <c r="J82" s="47"/>
    </row>
    <row r="83" spans="2:10" ht="16.5" thickBot="1">
      <c r="B83" s="48"/>
      <c r="C83" s="49"/>
      <c r="D83" s="49"/>
      <c r="E83" s="49"/>
      <c r="F83" s="49"/>
      <c r="G83" s="49"/>
      <c r="H83" s="49"/>
      <c r="I83" s="49"/>
      <c r="J83" s="50"/>
    </row>
  </sheetData>
  <sheetProtection algorithmName="SHA-512" hashValue="RYTYBjcQGjct8aX9ygteTdlUkyArsGnkiqi7I9D8acd3EUrmQIVkJXpFc8s1yeuD8i3O8z9HtA7aqEWWeUeKmw==" saltValue="zrNzIsIKAZ8BqK0BgBeNVQ==" spinCount="100000" sheet="1" objects="1" scenarios="1"/>
  <mergeCells count="14">
    <mergeCell ref="C72:I72"/>
    <mergeCell ref="C3:I3"/>
    <mergeCell ref="C61:I61"/>
    <mergeCell ref="C5:I5"/>
    <mergeCell ref="C7:I7"/>
    <mergeCell ref="C48:C55"/>
    <mergeCell ref="C23:I23"/>
    <mergeCell ref="D63:I63"/>
    <mergeCell ref="D64:I64"/>
    <mergeCell ref="D65:I65"/>
    <mergeCell ref="D66:I66"/>
    <mergeCell ref="C36:C44"/>
    <mergeCell ref="C25:C32"/>
    <mergeCell ref="D59:E59"/>
  </mergeCells>
  <dataValidations count="1">
    <dataValidation type="list" allowBlank="1" showInputMessage="1" showErrorMessage="1" sqref="D59:E59" xr:uid="{BE18AC95-E8BB-A845-A101-74E824270218}">
      <formula1>"Fully Approved, Partially Approved, Not Land Use Compliant"</formula1>
    </dataValidation>
  </dataValidations>
  <pageMargins left="0.25" right="0.25" top="0.75" bottom="0.75" header="0.3" footer="0.3"/>
  <pageSetup fitToHeight="0" orientation="landscape" r:id="rId1"/>
  <rowBreaks count="2" manualBreakCount="2">
    <brk id="34" max="16383" man="1"/>
    <brk id="7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91FA-01B1-7242-9A28-E5A7276EF349}">
  <sheetPr>
    <tabColor theme="9" tint="0.59999389629810485"/>
    <pageSetUpPr fitToPage="1"/>
  </sheetPr>
  <dimension ref="A1:W116"/>
  <sheetViews>
    <sheetView showGridLines="0" zoomScale="85" zoomScaleNormal="85" zoomScaleSheetLayoutView="125" workbookViewId="0">
      <selection activeCell="C3" sqref="C3:L3"/>
    </sheetView>
  </sheetViews>
  <sheetFormatPr defaultColWidth="11" defaultRowHeight="15.75"/>
  <cols>
    <col min="1" max="1" width="1" style="22" customWidth="1"/>
    <col min="2" max="2" width="1.875" style="22" customWidth="1"/>
    <col min="3" max="3" width="18.625" style="22" customWidth="1"/>
    <col min="4" max="5" width="16.625" style="22" customWidth="1"/>
    <col min="6" max="6" width="19.5" style="22" customWidth="1"/>
    <col min="7" max="12" width="16.625" style="22" customWidth="1"/>
    <col min="13" max="13" width="1.875" style="22" customWidth="1"/>
    <col min="14" max="14" width="7.625" style="46" customWidth="1"/>
    <col min="15" max="16384" width="11" style="22"/>
  </cols>
  <sheetData>
    <row r="1" spans="1:13" ht="3.95" customHeight="1" thickBot="1"/>
    <row r="2" spans="1:13" ht="8.1" customHeight="1">
      <c r="B2" s="51"/>
      <c r="C2" s="52"/>
      <c r="D2" s="52"/>
      <c r="E2" s="52"/>
      <c r="F2" s="52"/>
      <c r="G2" s="52"/>
      <c r="H2" s="52"/>
      <c r="I2" s="52"/>
      <c r="J2" s="52"/>
      <c r="K2" s="52"/>
      <c r="L2" s="52"/>
      <c r="M2" s="151"/>
    </row>
    <row r="3" spans="1:13" ht="18.75">
      <c r="A3" s="41"/>
      <c r="B3" s="45"/>
      <c r="C3" s="794" t="s">
        <v>373</v>
      </c>
      <c r="D3" s="794"/>
      <c r="E3" s="794"/>
      <c r="F3" s="794"/>
      <c r="G3" s="794"/>
      <c r="H3" s="794"/>
      <c r="I3" s="794"/>
      <c r="J3" s="794"/>
      <c r="K3" s="794"/>
      <c r="L3" s="794"/>
      <c r="M3" s="152"/>
    </row>
    <row r="4" spans="1:13" ht="9.9499999999999993" customHeight="1">
      <c r="B4" s="45"/>
      <c r="C4" s="46"/>
      <c r="D4" s="55"/>
      <c r="E4" s="55"/>
      <c r="F4" s="55"/>
      <c r="G4" s="55"/>
      <c r="H4" s="55"/>
      <c r="I4" s="55"/>
      <c r="J4" s="55"/>
      <c r="K4" s="55"/>
      <c r="L4" s="55"/>
      <c r="M4" s="153"/>
    </row>
    <row r="5" spans="1:13">
      <c r="B5" s="45"/>
      <c r="C5" s="711" t="str">
        <f>IF('Toolkit Instructions'!G5="","Enter Project Name on Instructions Tab",CONCATENATE("Project Name: ",'Toolkit Instructions'!G5))</f>
        <v>Enter Project Name on Instructions Tab</v>
      </c>
      <c r="E5" s="711"/>
      <c r="F5" s="711"/>
      <c r="G5" s="711"/>
      <c r="H5" s="711"/>
      <c r="I5" s="711"/>
      <c r="J5" s="711"/>
      <c r="K5" s="711"/>
      <c r="L5" s="711"/>
      <c r="M5" s="154"/>
    </row>
    <row r="6" spans="1:13" ht="9.9499999999999993" customHeight="1">
      <c r="B6" s="45"/>
      <c r="C6" s="55"/>
      <c r="E6" s="55"/>
      <c r="F6" s="55"/>
      <c r="G6" s="55"/>
      <c r="H6" s="55"/>
      <c r="I6" s="55"/>
      <c r="J6" s="55"/>
      <c r="K6" s="55"/>
      <c r="L6" s="55"/>
      <c r="M6" s="153"/>
    </row>
    <row r="7" spans="1:13">
      <c r="B7" s="45"/>
      <c r="C7" s="712" t="str">
        <f>IF('Toolkit Instructions'!$G$7="","Enter Project Sponsor on Instructions Tab",CONCATENATE("Project Sponsor: ",'Toolkit Instructions'!$G$7))</f>
        <v>Enter Project Sponsor on Instructions Tab</v>
      </c>
      <c r="E7" s="712"/>
      <c r="F7" s="712"/>
      <c r="G7" s="712"/>
      <c r="H7" s="712"/>
      <c r="I7" s="712"/>
      <c r="J7" s="712"/>
      <c r="K7" s="712"/>
      <c r="L7" s="712"/>
      <c r="M7" s="155"/>
    </row>
    <row r="8" spans="1:13">
      <c r="B8" s="45"/>
      <c r="C8" s="156"/>
      <c r="E8" s="156"/>
      <c r="F8" s="156"/>
      <c r="G8" s="156"/>
      <c r="H8" s="156"/>
      <c r="I8" s="156"/>
      <c r="J8" s="156"/>
      <c r="K8" s="156"/>
      <c r="L8" s="156"/>
      <c r="M8" s="155"/>
    </row>
    <row r="9" spans="1:13">
      <c r="B9" s="45"/>
      <c r="C9" s="46"/>
      <c r="D9" s="158"/>
      <c r="E9" s="156"/>
      <c r="F9" s="156"/>
      <c r="G9" s="156"/>
      <c r="H9" s="156"/>
      <c r="I9" s="156"/>
      <c r="J9" s="156"/>
      <c r="K9" s="156"/>
      <c r="L9" s="156"/>
      <c r="M9" s="155"/>
    </row>
    <row r="10" spans="1:13">
      <c r="B10" s="45"/>
      <c r="C10" s="46"/>
      <c r="D10" s="712"/>
      <c r="E10" s="156"/>
      <c r="F10" s="156"/>
      <c r="G10" s="156"/>
      <c r="H10" s="156"/>
      <c r="I10" s="156"/>
      <c r="J10" s="156"/>
      <c r="K10" s="156"/>
      <c r="L10" s="156"/>
      <c r="M10" s="155"/>
    </row>
    <row r="11" spans="1:13">
      <c r="B11" s="45"/>
      <c r="C11" s="46"/>
      <c r="D11" s="712"/>
      <c r="E11" s="156"/>
      <c r="F11" s="156"/>
      <c r="G11" s="156"/>
      <c r="H11" s="156"/>
      <c r="I11" s="156"/>
      <c r="J11" s="156"/>
      <c r="K11" s="156"/>
      <c r="L11" s="156"/>
      <c r="M11" s="155"/>
    </row>
    <row r="12" spans="1:13">
      <c r="B12" s="45"/>
      <c r="C12" s="46"/>
      <c r="D12" s="712"/>
      <c r="E12" s="156"/>
      <c r="F12" s="156"/>
      <c r="G12" s="156"/>
      <c r="H12" s="156"/>
      <c r="I12" s="156"/>
      <c r="J12" s="156"/>
      <c r="K12" s="156"/>
      <c r="L12" s="156"/>
      <c r="M12" s="155"/>
    </row>
    <row r="13" spans="1:13">
      <c r="B13" s="45"/>
      <c r="C13" s="46"/>
      <c r="D13" s="712"/>
      <c r="E13" s="156"/>
      <c r="F13" s="156"/>
      <c r="G13" s="156"/>
      <c r="H13" s="156"/>
      <c r="I13" s="156"/>
      <c r="J13" s="156"/>
      <c r="K13" s="156"/>
      <c r="L13" s="156"/>
      <c r="M13" s="155"/>
    </row>
    <row r="14" spans="1:13">
      <c r="B14" s="45"/>
      <c r="C14" s="46"/>
      <c r="D14" s="712"/>
      <c r="E14" s="156"/>
      <c r="F14" s="156"/>
      <c r="G14" s="156"/>
      <c r="H14" s="156"/>
      <c r="I14" s="156"/>
      <c r="J14" s="156"/>
      <c r="K14" s="156"/>
      <c r="L14" s="156"/>
      <c r="M14" s="155"/>
    </row>
    <row r="15" spans="1:13">
      <c r="B15" s="45"/>
      <c r="C15" s="46"/>
      <c r="D15" s="712"/>
      <c r="E15" s="156"/>
      <c r="F15" s="156"/>
      <c r="G15" s="156"/>
      <c r="H15" s="156"/>
      <c r="I15" s="156"/>
      <c r="J15" s="156"/>
      <c r="K15" s="156"/>
      <c r="L15" s="156"/>
      <c r="M15" s="155"/>
    </row>
    <row r="16" spans="1:13">
      <c r="B16" s="45"/>
      <c r="C16" s="46"/>
      <c r="D16" s="712"/>
      <c r="E16" s="156"/>
      <c r="F16" s="156"/>
      <c r="G16" s="156"/>
      <c r="H16" s="156"/>
      <c r="I16" s="156"/>
      <c r="J16" s="156"/>
      <c r="K16" s="156"/>
      <c r="L16" s="156"/>
      <c r="M16" s="159"/>
    </row>
    <row r="17" spans="2:13">
      <c r="B17" s="45"/>
      <c r="C17" s="46"/>
      <c r="D17" s="712"/>
      <c r="E17" s="156"/>
      <c r="F17" s="156"/>
      <c r="G17" s="156"/>
      <c r="H17" s="156"/>
      <c r="I17" s="156"/>
      <c r="J17" s="156"/>
      <c r="K17" s="156"/>
      <c r="L17" s="156"/>
      <c r="M17" s="155"/>
    </row>
    <row r="18" spans="2:13">
      <c r="B18" s="45"/>
      <c r="C18" s="46"/>
      <c r="D18" s="712"/>
      <c r="E18" s="156"/>
      <c r="F18" s="156"/>
      <c r="G18" s="156"/>
      <c r="H18" s="156"/>
      <c r="I18" s="156"/>
      <c r="J18" s="156"/>
      <c r="K18" s="156"/>
      <c r="L18" s="156"/>
      <c r="M18" s="155"/>
    </row>
    <row r="19" spans="2:13">
      <c r="B19" s="45"/>
      <c r="C19" s="46"/>
      <c r="D19" s="712"/>
      <c r="E19" s="156"/>
      <c r="F19" s="156"/>
      <c r="G19" s="156"/>
      <c r="H19" s="156"/>
      <c r="I19" s="156"/>
      <c r="J19" s="156"/>
      <c r="K19" s="156"/>
      <c r="L19" s="156"/>
      <c r="M19" s="155"/>
    </row>
    <row r="20" spans="2:13">
      <c r="B20" s="45"/>
      <c r="C20" s="46"/>
      <c r="D20" s="712"/>
      <c r="E20" s="156"/>
      <c r="F20" s="156"/>
      <c r="G20" s="156"/>
      <c r="H20" s="156"/>
      <c r="I20" s="156"/>
      <c r="J20" s="156"/>
      <c r="K20" s="156"/>
      <c r="L20" s="156"/>
      <c r="M20" s="155"/>
    </row>
    <row r="21" spans="2:13">
      <c r="B21" s="45"/>
      <c r="C21" s="46"/>
      <c r="D21" s="712"/>
      <c r="E21" s="156"/>
      <c r="F21" s="156"/>
      <c r="G21" s="156"/>
      <c r="H21" s="156"/>
      <c r="I21" s="156"/>
      <c r="J21" s="156"/>
      <c r="K21" s="156"/>
      <c r="L21" s="156"/>
      <c r="M21" s="155"/>
    </row>
    <row r="22" spans="2:13">
      <c r="B22" s="45"/>
      <c r="C22" s="46"/>
      <c r="D22" s="712"/>
      <c r="E22" s="156"/>
      <c r="F22" s="156"/>
      <c r="G22" s="156"/>
      <c r="H22" s="156"/>
      <c r="I22" s="156"/>
      <c r="J22" s="156"/>
      <c r="K22" s="156"/>
      <c r="L22" s="156"/>
      <c r="M22" s="155"/>
    </row>
    <row r="23" spans="2:13">
      <c r="B23" s="45"/>
      <c r="C23" s="46"/>
      <c r="D23" s="712"/>
      <c r="E23" s="156"/>
      <c r="F23" s="156"/>
      <c r="G23" s="156"/>
      <c r="H23" s="156"/>
      <c r="I23" s="156"/>
      <c r="J23" s="156"/>
      <c r="K23" s="156"/>
      <c r="L23" s="156"/>
      <c r="M23" s="155"/>
    </row>
    <row r="24" spans="2:13">
      <c r="B24" s="45"/>
      <c r="C24" s="46"/>
      <c r="D24" s="712"/>
      <c r="E24" s="156"/>
      <c r="F24" s="156"/>
      <c r="G24" s="156"/>
      <c r="H24" s="156"/>
      <c r="I24" s="156"/>
      <c r="J24" s="156"/>
      <c r="K24" s="156"/>
      <c r="L24" s="156"/>
      <c r="M24" s="155"/>
    </row>
    <row r="25" spans="2:13">
      <c r="B25" s="45"/>
      <c r="C25" s="46"/>
      <c r="D25" s="712"/>
      <c r="E25" s="156"/>
      <c r="F25" s="156"/>
      <c r="G25" s="156"/>
      <c r="H25" s="156"/>
      <c r="I25" s="156"/>
      <c r="J25" s="156"/>
      <c r="K25" s="156"/>
      <c r="L25" s="156"/>
      <c r="M25" s="155"/>
    </row>
    <row r="26" spans="2:13">
      <c r="B26" s="45"/>
      <c r="C26" s="46"/>
      <c r="D26" s="712"/>
      <c r="E26" s="156"/>
      <c r="F26" s="156"/>
      <c r="G26" s="156"/>
      <c r="H26" s="156"/>
      <c r="I26" s="156"/>
      <c r="J26" s="156"/>
      <c r="K26" s="156"/>
      <c r="L26" s="156"/>
      <c r="M26" s="155"/>
    </row>
    <row r="27" spans="2:13" ht="6.95" customHeight="1">
      <c r="B27" s="45"/>
      <c r="C27" s="46"/>
      <c r="D27" s="712"/>
      <c r="E27" s="156"/>
      <c r="F27" s="156"/>
      <c r="G27" s="156"/>
      <c r="H27" s="156"/>
      <c r="I27" s="156"/>
      <c r="J27" s="156"/>
      <c r="K27" s="156"/>
      <c r="L27" s="156"/>
      <c r="M27" s="155"/>
    </row>
    <row r="28" spans="2:13">
      <c r="B28" s="45"/>
      <c r="C28" s="46"/>
      <c r="D28" s="910" t="s">
        <v>374</v>
      </c>
      <c r="E28" s="910"/>
      <c r="F28" s="910"/>
      <c r="G28" s="55"/>
      <c r="H28" s="55"/>
      <c r="I28" s="55"/>
      <c r="J28" s="55"/>
      <c r="K28" s="55"/>
      <c r="L28" s="55"/>
      <c r="M28" s="153"/>
    </row>
    <row r="29" spans="2:13" ht="3.95" customHeight="1">
      <c r="B29" s="45"/>
      <c r="C29" s="46"/>
      <c r="D29" s="160"/>
      <c r="E29" s="160"/>
      <c r="F29" s="160"/>
      <c r="G29" s="55"/>
      <c r="H29" s="55"/>
      <c r="I29" s="55"/>
      <c r="J29" s="55"/>
      <c r="K29" s="55"/>
      <c r="L29" s="55"/>
      <c r="M29" s="153"/>
    </row>
    <row r="30" spans="2:13" ht="17.100000000000001" customHeight="1">
      <c r="B30" s="45"/>
      <c r="C30" s="46"/>
      <c r="D30" s="852" t="s">
        <v>375</v>
      </c>
      <c r="E30" s="914"/>
      <c r="F30" s="635"/>
      <c r="G30" s="915" t="str">
        <f>IF(AND(('5a.Operating Cost Standard'!F30='5a.Operating Cost Standard'!E66),('5a.Operating Cost Standard'!F30='3b.Leverage and Committed Funds'!C56),('5a.Operating Cost Standard'!E66='3b.Leverage and Committed Funds'!C56)),"","Note: Value must match sum of total units in Sections C and D, as well as total unit count in 3b.Leverage and Committed Funds. Please go back and ensure all unit counts are consistent.")</f>
        <v/>
      </c>
      <c r="H30" s="915"/>
      <c r="I30" s="915"/>
      <c r="J30" s="915"/>
      <c r="K30" s="915"/>
      <c r="L30" s="915"/>
      <c r="M30" s="153"/>
    </row>
    <row r="31" spans="2:13" ht="11.45" customHeight="1">
      <c r="B31" s="45"/>
      <c r="C31" s="46"/>
      <c r="D31" s="712"/>
      <c r="E31" s="142"/>
      <c r="F31" s="161"/>
      <c r="G31" s="915"/>
      <c r="H31" s="915"/>
      <c r="I31" s="915"/>
      <c r="J31" s="915"/>
      <c r="K31" s="915"/>
      <c r="L31" s="915"/>
      <c r="M31" s="153"/>
    </row>
    <row r="32" spans="2:13" ht="15.95" customHeight="1">
      <c r="B32" s="45"/>
      <c r="C32" s="46"/>
      <c r="D32" s="911" t="s">
        <v>376</v>
      </c>
      <c r="E32" s="911"/>
      <c r="F32" s="911"/>
      <c r="G32" s="162"/>
      <c r="H32" s="162"/>
      <c r="I32" s="162"/>
      <c r="J32" s="162"/>
      <c r="K32" s="162"/>
      <c r="L32" s="162"/>
      <c r="M32" s="163"/>
    </row>
    <row r="33" spans="1:23" ht="3.95" customHeight="1">
      <c r="B33" s="45"/>
      <c r="C33" s="46"/>
      <c r="D33" s="164"/>
      <c r="E33" s="164"/>
      <c r="F33" s="164"/>
      <c r="H33" s="162"/>
      <c r="I33" s="162"/>
      <c r="J33" s="162"/>
      <c r="K33" s="162"/>
      <c r="L33" s="162"/>
      <c r="M33" s="163"/>
    </row>
    <row r="34" spans="1:23">
      <c r="A34" s="372"/>
      <c r="B34" s="373"/>
      <c r="C34" s="397"/>
      <c r="D34" s="165" t="s">
        <v>377</v>
      </c>
      <c r="E34" s="165"/>
      <c r="F34" s="636"/>
      <c r="G34" s="162"/>
      <c r="H34" s="160"/>
      <c r="I34" s="166"/>
      <c r="J34" s="166"/>
      <c r="K34" s="166"/>
      <c r="L34" s="166"/>
      <c r="M34" s="153"/>
    </row>
    <row r="35" spans="1:23" ht="3.95" customHeight="1">
      <c r="A35" s="372"/>
      <c r="B35" s="373"/>
      <c r="C35" s="397"/>
      <c r="D35" s="913"/>
      <c r="E35" s="913"/>
      <c r="F35" s="211"/>
      <c r="G35" s="166"/>
      <c r="H35" s="166"/>
      <c r="I35" s="166"/>
      <c r="J35" s="166"/>
      <c r="K35" s="166"/>
      <c r="L35" s="166"/>
      <c r="M35" s="153"/>
    </row>
    <row r="36" spans="1:23" s="41" customFormat="1">
      <c r="A36" s="374"/>
      <c r="B36" s="375"/>
      <c r="C36" s="398"/>
      <c r="D36" s="167" t="s">
        <v>379</v>
      </c>
      <c r="E36" s="167"/>
      <c r="F36" s="636"/>
      <c r="G36" s="160"/>
      <c r="H36" s="160"/>
      <c r="I36" s="168"/>
      <c r="J36" s="168"/>
      <c r="K36" s="168"/>
      <c r="L36" s="166"/>
      <c r="M36" s="153"/>
      <c r="N36" s="169"/>
    </row>
    <row r="37" spans="1:23" s="41" customFormat="1" ht="3.95" customHeight="1">
      <c r="B37" s="140"/>
      <c r="C37" s="169"/>
      <c r="D37" s="167"/>
      <c r="E37" s="167"/>
      <c r="F37" s="167"/>
      <c r="G37" s="160"/>
      <c r="H37" s="160"/>
      <c r="I37" s="166"/>
      <c r="J37" s="166"/>
      <c r="K37" s="166"/>
      <c r="L37" s="166"/>
      <c r="M37" s="153"/>
      <c r="N37" s="169"/>
    </row>
    <row r="38" spans="1:23" ht="3.95" customHeight="1">
      <c r="B38" s="45"/>
      <c r="C38" s="46"/>
      <c r="D38" s="170"/>
      <c r="E38" s="912"/>
      <c r="F38" s="912"/>
      <c r="G38" s="160"/>
      <c r="H38" s="160"/>
      <c r="I38" s="166"/>
      <c r="J38" s="166"/>
      <c r="K38" s="166"/>
      <c r="L38" s="166"/>
      <c r="M38" s="153"/>
    </row>
    <row r="39" spans="1:23">
      <c r="B39" s="45"/>
      <c r="C39" s="46"/>
      <c r="D39" s="909" t="s">
        <v>381</v>
      </c>
      <c r="E39" s="909"/>
      <c r="F39" s="171">
        <f>IF(F36&lt;&gt;"",(VLOOKUP(F36,'HUD 2022 Operating Cost Std'!A2:B254,2,FALSE))/12,0)</f>
        <v>0</v>
      </c>
      <c r="G39" s="189" t="s">
        <v>382</v>
      </c>
      <c r="H39" s="172"/>
      <c r="I39" s="376"/>
      <c r="J39" s="376"/>
      <c r="K39" s="376"/>
      <c r="L39" s="166"/>
      <c r="M39" s="153"/>
    </row>
    <row r="40" spans="1:23">
      <c r="B40" s="45"/>
      <c r="C40" s="46"/>
      <c r="D40" s="173"/>
      <c r="E40" s="173"/>
      <c r="F40" s="174"/>
      <c r="G40" s="175"/>
      <c r="H40" s="175"/>
      <c r="I40" s="166"/>
      <c r="J40" s="166"/>
      <c r="K40" s="166"/>
      <c r="L40" s="166"/>
      <c r="M40" s="153"/>
    </row>
    <row r="41" spans="1:23">
      <c r="B41" s="45"/>
      <c r="C41" s="216"/>
      <c r="D41" s="906" t="s">
        <v>383</v>
      </c>
      <c r="E41" s="906"/>
      <c r="F41" s="906"/>
      <c r="G41" s="906"/>
      <c r="H41" s="906"/>
      <c r="I41" s="906"/>
      <c r="J41" s="906"/>
      <c r="K41" s="906"/>
      <c r="L41" s="906"/>
      <c r="M41" s="177"/>
      <c r="Q41" s="41"/>
      <c r="R41" s="41"/>
      <c r="S41" s="41"/>
      <c r="T41" s="41"/>
      <c r="U41" s="41"/>
      <c r="V41" s="41"/>
      <c r="W41" s="41"/>
    </row>
    <row r="42" spans="1:23" ht="47.25">
      <c r="B42" s="45"/>
      <c r="C42" s="399" t="s">
        <v>384</v>
      </c>
      <c r="D42" s="212" t="s">
        <v>385</v>
      </c>
      <c r="E42" s="212" t="s">
        <v>386</v>
      </c>
      <c r="F42" s="212" t="s">
        <v>387</v>
      </c>
      <c r="G42" s="212" t="s">
        <v>388</v>
      </c>
      <c r="H42" s="212" t="s">
        <v>389</v>
      </c>
      <c r="I42" s="212" t="s">
        <v>390</v>
      </c>
      <c r="J42" s="212" t="s">
        <v>391</v>
      </c>
      <c r="K42" s="212" t="s">
        <v>392</v>
      </c>
      <c r="L42" s="212" t="s">
        <v>393</v>
      </c>
      <c r="M42" s="47"/>
      <c r="N42" s="22"/>
      <c r="Q42" s="41"/>
      <c r="R42" s="41"/>
      <c r="S42" s="401"/>
      <c r="T42" s="401"/>
      <c r="U42" s="41"/>
      <c r="V42" s="41"/>
      <c r="W42" s="41"/>
    </row>
    <row r="43" spans="1:23">
      <c r="B43" s="45"/>
      <c r="C43" s="565"/>
      <c r="D43" s="637"/>
      <c r="E43" s="638"/>
      <c r="F43" s="639"/>
      <c r="G43" s="640">
        <f t="shared" ref="G43:G49" si="0">E43*F43</f>
        <v>0</v>
      </c>
      <c r="H43" s="641">
        <f>IF(E43&lt;&gt;"",IF(AND(C43="Yes",D43="2-BR"),($F$39*1.15),IF(AND(C43="Yes",D43="3-BR"),($F$39*1.3225),IF(AND(C43="Yes",D43="4-BR"),($F$39*1.520875),$F$39))),0)</f>
        <v>0</v>
      </c>
      <c r="I43" s="642">
        <v>0</v>
      </c>
      <c r="J43" s="642">
        <v>0</v>
      </c>
      <c r="K43" s="641">
        <f>H43+I43</f>
        <v>0</v>
      </c>
      <c r="L43" s="641">
        <f t="shared" ref="L43:L49" si="1">IF($F$39&lt;&gt;"",(K43)*12*E43,"")</f>
        <v>0</v>
      </c>
      <c r="M43" s="47"/>
      <c r="N43" s="22"/>
      <c r="Q43" s="41"/>
      <c r="R43" s="41"/>
      <c r="S43" s="401"/>
      <c r="T43" s="41"/>
      <c r="U43" s="402"/>
      <c r="V43" s="41"/>
      <c r="W43" s="41"/>
    </row>
    <row r="44" spans="1:23">
      <c r="B44" s="45"/>
      <c r="C44" s="565"/>
      <c r="D44" s="637"/>
      <c r="E44" s="638"/>
      <c r="F44" s="639"/>
      <c r="G44" s="640">
        <f t="shared" si="0"/>
        <v>0</v>
      </c>
      <c r="H44" s="641">
        <f>IF(E44&lt;&gt;"",IF(AND(C44="Yes",D44="2-BR"),($F$39*1.15),IF(AND(C44="Yes",D44="3-BR"),($F$39*1.3225),IF(AND(C44="Yes",D44="4-BR"),($F$39*1.520875),$F$39))),0)</f>
        <v>0</v>
      </c>
      <c r="I44" s="642">
        <v>0</v>
      </c>
      <c r="J44" s="642">
        <v>0</v>
      </c>
      <c r="K44" s="641">
        <f t="shared" ref="K44:K49" si="2">H44+I44</f>
        <v>0</v>
      </c>
      <c r="L44" s="641">
        <f t="shared" si="1"/>
        <v>0</v>
      </c>
      <c r="M44" s="47"/>
      <c r="N44" s="22"/>
      <c r="Q44" s="41"/>
      <c r="R44" s="41"/>
      <c r="S44" s="401"/>
      <c r="T44" s="41"/>
      <c r="U44" s="41"/>
      <c r="V44" s="41"/>
      <c r="W44" s="41"/>
    </row>
    <row r="45" spans="1:23">
      <c r="B45" s="45"/>
      <c r="C45" s="565"/>
      <c r="D45" s="637"/>
      <c r="E45" s="638"/>
      <c r="F45" s="639"/>
      <c r="G45" s="640">
        <f t="shared" si="0"/>
        <v>0</v>
      </c>
      <c r="H45" s="641">
        <f>IF(E45&lt;&gt;"",IF(AND(C45="Yes",D45="2-BR"),($F$39*1.15),IF(AND(C45="Yes",D45="3-BR"),($F$39*1.3225),IF(AND(C45="Yes",D45="4-BR"),($F$39*1.520875),$F$39))),0)</f>
        <v>0</v>
      </c>
      <c r="I45" s="642">
        <v>0</v>
      </c>
      <c r="J45" s="642">
        <v>0</v>
      </c>
      <c r="K45" s="641">
        <f t="shared" si="2"/>
        <v>0</v>
      </c>
      <c r="L45" s="641">
        <f t="shared" si="1"/>
        <v>0</v>
      </c>
      <c r="M45" s="47"/>
      <c r="N45" s="22"/>
      <c r="Q45" s="41"/>
      <c r="R45" s="41"/>
      <c r="S45" s="41"/>
      <c r="T45" s="41"/>
      <c r="U45" s="41"/>
      <c r="V45" s="41"/>
      <c r="W45" s="41"/>
    </row>
    <row r="46" spans="1:23">
      <c r="B46" s="45"/>
      <c r="C46" s="565"/>
      <c r="D46" s="637"/>
      <c r="E46" s="638"/>
      <c r="F46" s="639"/>
      <c r="G46" s="640">
        <f t="shared" si="0"/>
        <v>0</v>
      </c>
      <c r="H46" s="641">
        <f>IF(E46&lt;&gt;"",IF(AND(C46="Yes",D46="2-BR"),($F$39*1.15),IF(AND(C46="Yes",D46="3-BR"),($F$39*1.3225),IF(AND(C46="Yes",D46="4-BR"),($F$39*1.520875),F39))),0)</f>
        <v>0</v>
      </c>
      <c r="I46" s="642">
        <v>0</v>
      </c>
      <c r="J46" s="642">
        <v>0</v>
      </c>
      <c r="K46" s="641">
        <f t="shared" si="2"/>
        <v>0</v>
      </c>
      <c r="L46" s="641">
        <f t="shared" si="1"/>
        <v>0</v>
      </c>
      <c r="M46" s="47"/>
      <c r="N46" s="22"/>
      <c r="Q46" s="41"/>
      <c r="R46" s="41"/>
      <c r="S46" s="41"/>
      <c r="T46" s="41"/>
      <c r="U46" s="41"/>
      <c r="V46" s="403"/>
      <c r="W46" s="41"/>
    </row>
    <row r="47" spans="1:23">
      <c r="B47" s="45"/>
      <c r="C47" s="565"/>
      <c r="D47" s="637"/>
      <c r="E47" s="638"/>
      <c r="F47" s="639"/>
      <c r="G47" s="640">
        <f t="shared" si="0"/>
        <v>0</v>
      </c>
      <c r="H47" s="641">
        <f>IF(E47&lt;&gt;"",IF(AND(C47="Yes",D47="2-BR"),($F$39*1.15),IF(AND(C47="Yes",D47="3-BR"),($F$39*1.3225),IF(AND(C47="Yes",D47="4-BR"),($F$39*1.520875),F39))),0)</f>
        <v>0</v>
      </c>
      <c r="I47" s="642">
        <v>0</v>
      </c>
      <c r="J47" s="642">
        <v>0</v>
      </c>
      <c r="K47" s="641">
        <f t="shared" si="2"/>
        <v>0</v>
      </c>
      <c r="L47" s="641">
        <f t="shared" si="1"/>
        <v>0</v>
      </c>
      <c r="M47" s="47"/>
      <c r="N47" s="22"/>
      <c r="Q47" s="41"/>
      <c r="R47" s="41"/>
      <c r="S47" s="41"/>
      <c r="T47" s="41"/>
      <c r="U47" s="41"/>
      <c r="V47" s="41"/>
      <c r="W47" s="41"/>
    </row>
    <row r="48" spans="1:23">
      <c r="B48" s="45"/>
      <c r="C48" s="565"/>
      <c r="D48" s="637"/>
      <c r="E48" s="638"/>
      <c r="F48" s="639"/>
      <c r="G48" s="640">
        <f t="shared" si="0"/>
        <v>0</v>
      </c>
      <c r="H48" s="641">
        <f>IF(E48&lt;&gt;"",IF(AND(C48="Yes",D48="2-BR"),($F$39*1.15),IF(AND(C48="Yes",D48="3-BR"),($F$39*1.3225),IF(AND(C48="Yes",D48="4-BR"),($F$39*1.520875),F39))),0)</f>
        <v>0</v>
      </c>
      <c r="I48" s="642">
        <v>0</v>
      </c>
      <c r="J48" s="642">
        <v>0</v>
      </c>
      <c r="K48" s="641">
        <f t="shared" si="2"/>
        <v>0</v>
      </c>
      <c r="L48" s="641">
        <f t="shared" si="1"/>
        <v>0</v>
      </c>
      <c r="M48" s="47"/>
      <c r="N48" s="22"/>
      <c r="Q48" s="41"/>
      <c r="R48" s="41"/>
      <c r="S48" s="41"/>
      <c r="T48" s="41"/>
      <c r="U48" s="41"/>
      <c r="V48" s="41"/>
      <c r="W48" s="41"/>
    </row>
    <row r="49" spans="2:14">
      <c r="B49" s="45"/>
      <c r="C49" s="565"/>
      <c r="D49" s="637"/>
      <c r="E49" s="638"/>
      <c r="F49" s="639"/>
      <c r="G49" s="640">
        <f t="shared" si="0"/>
        <v>0</v>
      </c>
      <c r="H49" s="641">
        <f>IF(E49&lt;&gt;"",IF(AND(C49="Yes",D49="2-BR"),($F$39*1.15),IF(AND(C49="Yes",D49="3-BR"),($F$39*1.3225),IF(AND(C49="Yes",D49="4-BR"),($F$39*1.520875),F39))),0)</f>
        <v>0</v>
      </c>
      <c r="I49" s="642">
        <v>0</v>
      </c>
      <c r="J49" s="642">
        <v>0</v>
      </c>
      <c r="K49" s="641">
        <f t="shared" si="2"/>
        <v>0</v>
      </c>
      <c r="L49" s="641">
        <f t="shared" si="1"/>
        <v>0</v>
      </c>
      <c r="M49" s="47"/>
      <c r="N49" s="22"/>
    </row>
    <row r="50" spans="2:14">
      <c r="B50" s="45"/>
      <c r="C50" s="46"/>
      <c r="D50" s="908"/>
      <c r="E50" s="908"/>
      <c r="F50" s="908"/>
      <c r="G50" s="908"/>
      <c r="H50" s="908"/>
      <c r="I50" s="908"/>
      <c r="J50" s="908"/>
      <c r="K50" s="908"/>
      <c r="L50" s="908"/>
      <c r="M50" s="178"/>
    </row>
    <row r="51" spans="2:14" ht="18">
      <c r="B51" s="45"/>
      <c r="C51" s="46"/>
      <c r="D51" s="104" t="s">
        <v>394</v>
      </c>
      <c r="E51" s="209">
        <f>SUM(E43:E49)</f>
        <v>0</v>
      </c>
      <c r="F51" s="179"/>
      <c r="G51" s="104"/>
      <c r="H51" s="104"/>
      <c r="I51" s="180" t="s">
        <v>395</v>
      </c>
      <c r="J51" s="180"/>
      <c r="K51" s="180"/>
      <c r="L51" s="181">
        <f>SUM(L43:L49)</f>
        <v>0</v>
      </c>
      <c r="M51" s="184"/>
    </row>
    <row r="52" spans="2:14" ht="15.95" customHeight="1">
      <c r="B52" s="45"/>
      <c r="C52" s="46"/>
      <c r="D52" s="63"/>
      <c r="E52" s="46"/>
      <c r="F52" s="46"/>
      <c r="G52" s="217" t="s">
        <v>396</v>
      </c>
      <c r="H52" s="46"/>
      <c r="I52" s="46"/>
      <c r="J52" s="46"/>
      <c r="K52" s="46"/>
      <c r="L52" s="46"/>
      <c r="M52" s="47"/>
    </row>
    <row r="53" spans="2:14" ht="3.95" customHeight="1">
      <c r="B53" s="45"/>
      <c r="C53" s="46"/>
      <c r="D53" s="63"/>
      <c r="E53" s="46"/>
      <c r="F53" s="46"/>
      <c r="G53" s="217"/>
      <c r="H53" s="46"/>
      <c r="I53" s="46"/>
      <c r="J53" s="46"/>
      <c r="K53" s="46"/>
      <c r="L53" s="46"/>
      <c r="M53" s="47"/>
    </row>
    <row r="54" spans="2:14">
      <c r="B54" s="45"/>
      <c r="C54" s="46"/>
      <c r="D54" s="906" t="s">
        <v>397</v>
      </c>
      <c r="E54" s="906"/>
      <c r="F54" s="906"/>
      <c r="G54" s="906"/>
      <c r="H54" s="906"/>
      <c r="I54" s="906"/>
      <c r="J54" s="733"/>
      <c r="K54" s="46"/>
      <c r="L54" s="46"/>
      <c r="M54" s="47"/>
    </row>
    <row r="55" spans="2:14" ht="47.25">
      <c r="B55" s="45"/>
      <c r="C55" s="46"/>
      <c r="D55" s="212" t="s">
        <v>385</v>
      </c>
      <c r="E55" s="212" t="s">
        <v>386</v>
      </c>
      <c r="F55" s="212" t="s">
        <v>387</v>
      </c>
      <c r="G55" s="212" t="s">
        <v>398</v>
      </c>
      <c r="H55" s="212" t="s">
        <v>399</v>
      </c>
      <c r="I55" s="212" t="s">
        <v>400</v>
      </c>
      <c r="J55" s="212"/>
      <c r="K55" s="46"/>
      <c r="L55" s="46"/>
      <c r="M55" s="47"/>
    </row>
    <row r="56" spans="2:14">
      <c r="B56" s="45"/>
      <c r="C56" s="46"/>
      <c r="D56" s="637"/>
      <c r="E56" s="629"/>
      <c r="F56" s="639"/>
      <c r="G56" s="640">
        <f t="shared" ref="G56:G62" si="3">E56*F56</f>
        <v>0</v>
      </c>
      <c r="H56" s="642">
        <v>0</v>
      </c>
      <c r="I56" s="643">
        <f t="shared" ref="I56:I62" si="4">(E56*H56)*12</f>
        <v>0</v>
      </c>
      <c r="J56" s="409"/>
      <c r="K56" s="46"/>
      <c r="L56" s="46"/>
      <c r="M56" s="47"/>
    </row>
    <row r="57" spans="2:14">
      <c r="B57" s="45"/>
      <c r="C57" s="46"/>
      <c r="D57" s="637"/>
      <c r="E57" s="629"/>
      <c r="F57" s="639"/>
      <c r="G57" s="640">
        <f t="shared" si="3"/>
        <v>0</v>
      </c>
      <c r="H57" s="642">
        <v>0</v>
      </c>
      <c r="I57" s="643">
        <f t="shared" si="4"/>
        <v>0</v>
      </c>
      <c r="J57" s="409"/>
      <c r="K57" s="46"/>
      <c r="L57" s="46"/>
      <c r="M57" s="47"/>
    </row>
    <row r="58" spans="2:14">
      <c r="B58" s="45"/>
      <c r="C58" s="46"/>
      <c r="D58" s="637"/>
      <c r="E58" s="629"/>
      <c r="F58" s="639"/>
      <c r="G58" s="640">
        <f t="shared" si="3"/>
        <v>0</v>
      </c>
      <c r="H58" s="642">
        <v>0</v>
      </c>
      <c r="I58" s="643">
        <f t="shared" si="4"/>
        <v>0</v>
      </c>
      <c r="J58" s="409"/>
      <c r="K58" s="46"/>
      <c r="L58" s="46"/>
      <c r="M58" s="47"/>
    </row>
    <row r="59" spans="2:14">
      <c r="B59" s="45"/>
      <c r="C59" s="46"/>
      <c r="D59" s="637"/>
      <c r="E59" s="629"/>
      <c r="F59" s="639"/>
      <c r="G59" s="640">
        <f t="shared" si="3"/>
        <v>0</v>
      </c>
      <c r="H59" s="642">
        <v>0</v>
      </c>
      <c r="I59" s="643">
        <f t="shared" si="4"/>
        <v>0</v>
      </c>
      <c r="J59" s="409"/>
      <c r="K59" s="46"/>
      <c r="L59" s="46"/>
      <c r="M59" s="47"/>
    </row>
    <row r="60" spans="2:14">
      <c r="B60" s="45"/>
      <c r="C60" s="46"/>
      <c r="D60" s="637"/>
      <c r="E60" s="629"/>
      <c r="F60" s="639"/>
      <c r="G60" s="640">
        <f t="shared" si="3"/>
        <v>0</v>
      </c>
      <c r="H60" s="642">
        <v>0</v>
      </c>
      <c r="I60" s="643">
        <f t="shared" si="4"/>
        <v>0</v>
      </c>
      <c r="J60" s="409"/>
      <c r="K60" s="46"/>
      <c r="L60" s="46"/>
      <c r="M60" s="47"/>
    </row>
    <row r="61" spans="2:14">
      <c r="B61" s="45"/>
      <c r="C61" s="46"/>
      <c r="D61" s="637"/>
      <c r="E61" s="629"/>
      <c r="F61" s="639"/>
      <c r="G61" s="640">
        <f t="shared" si="3"/>
        <v>0</v>
      </c>
      <c r="H61" s="642">
        <v>0</v>
      </c>
      <c r="I61" s="643">
        <f t="shared" si="4"/>
        <v>0</v>
      </c>
      <c r="J61" s="409"/>
      <c r="K61" s="46"/>
      <c r="L61" s="46"/>
      <c r="M61" s="47"/>
    </row>
    <row r="62" spans="2:14">
      <c r="B62" s="45"/>
      <c r="C62" s="46"/>
      <c r="D62" s="637"/>
      <c r="E62" s="629"/>
      <c r="F62" s="639"/>
      <c r="G62" s="640">
        <f t="shared" si="3"/>
        <v>0</v>
      </c>
      <c r="H62" s="642">
        <v>0</v>
      </c>
      <c r="I62" s="643">
        <f t="shared" si="4"/>
        <v>0</v>
      </c>
      <c r="J62" s="409"/>
      <c r="K62" s="46"/>
      <c r="L62" s="46"/>
      <c r="M62" s="47"/>
    </row>
    <row r="63" spans="2:14">
      <c r="B63" s="45"/>
      <c r="C63" s="46"/>
      <c r="D63" s="907"/>
      <c r="E63" s="907"/>
      <c r="F63" s="907"/>
      <c r="G63" s="907"/>
      <c r="H63" s="907"/>
      <c r="I63" s="907"/>
      <c r="J63" s="734"/>
      <c r="K63" s="46"/>
      <c r="L63" s="46"/>
      <c r="M63" s="47"/>
    </row>
    <row r="64" spans="2:14" ht="18">
      <c r="B64" s="45"/>
      <c r="C64" s="46"/>
      <c r="D64" s="408" t="s">
        <v>401</v>
      </c>
      <c r="E64" s="210">
        <f>SUM(E56:E62)</f>
        <v>0</v>
      </c>
      <c r="F64" s="63"/>
      <c r="G64" s="63" t="s">
        <v>402</v>
      </c>
      <c r="H64" s="182"/>
      <c r="I64" s="183">
        <f>SUM(I56:I62)</f>
        <v>0</v>
      </c>
      <c r="J64" s="183"/>
      <c r="K64" s="46"/>
      <c r="L64" s="46"/>
      <c r="M64" s="47"/>
    </row>
    <row r="65" spans="2:13" ht="18">
      <c r="B65" s="45"/>
      <c r="C65" s="46"/>
      <c r="D65" s="63"/>
      <c r="E65" s="210"/>
      <c r="F65" s="63"/>
      <c r="G65" s="63"/>
      <c r="H65" s="182"/>
      <c r="I65" s="183"/>
      <c r="J65" s="183"/>
      <c r="K65" s="46"/>
      <c r="L65" s="46"/>
      <c r="M65" s="47"/>
    </row>
    <row r="66" spans="2:13" ht="18">
      <c r="B66" s="45"/>
      <c r="C66" s="46"/>
      <c r="D66" s="63" t="s">
        <v>403</v>
      </c>
      <c r="E66" s="210">
        <f>SUM(E64,E51)</f>
        <v>0</v>
      </c>
      <c r="F66" s="410" t="str">
        <f>IF(AND(('5a.Operating Cost Standard'!F30='5a.Operating Cost Standard'!E66),('5a.Operating Cost Standard'!F30='3b.Leverage and Committed Funds'!C56),('5a.Operating Cost Standard'!E66='3b.Leverage and Committed Funds'!C56)),"","Note: Value must match sum of total units in Section A, as well as total unit count in 3b.Leverage and Committed Funds. Please go back and ensure all unit counts are consistent.")</f>
        <v/>
      </c>
      <c r="G66" s="63"/>
      <c r="H66" s="182"/>
      <c r="I66" s="183"/>
      <c r="J66" s="183"/>
      <c r="K66" s="46"/>
      <c r="L66" s="46"/>
      <c r="M66" s="47"/>
    </row>
    <row r="67" spans="2:13" ht="18">
      <c r="B67" s="45"/>
      <c r="C67" s="46"/>
      <c r="D67" s="63"/>
      <c r="E67" s="210"/>
      <c r="F67" s="63"/>
      <c r="G67" s="63"/>
      <c r="H67" s="182"/>
      <c r="I67" s="183"/>
      <c r="J67" s="183"/>
      <c r="K67" s="46"/>
      <c r="L67" s="46"/>
      <c r="M67" s="47"/>
    </row>
    <row r="68" spans="2:13" ht="18">
      <c r="B68" s="45"/>
      <c r="C68" s="46"/>
      <c r="D68" s="63" t="s">
        <v>404</v>
      </c>
      <c r="E68" s="210"/>
      <c r="F68" s="227">
        <f>SUM(I64,L51)</f>
        <v>0</v>
      </c>
      <c r="G68" s="63"/>
      <c r="H68" s="182"/>
      <c r="I68" s="183"/>
      <c r="J68" s="183"/>
      <c r="K68" s="46"/>
      <c r="L68" s="46"/>
      <c r="M68" s="47"/>
    </row>
    <row r="69" spans="2:13" ht="6.95" customHeight="1">
      <c r="B69" s="45"/>
      <c r="C69" s="46"/>
      <c r="D69" s="46"/>
      <c r="E69" s="46"/>
      <c r="F69" s="46"/>
      <c r="G69" s="46"/>
      <c r="H69" s="46"/>
      <c r="I69" s="46"/>
      <c r="J69" s="46"/>
      <c r="K69" s="46"/>
      <c r="L69" s="46"/>
      <c r="M69" s="47"/>
    </row>
    <row r="70" spans="2:13">
      <c r="B70" s="45"/>
      <c r="C70" s="46"/>
      <c r="D70" s="215" t="s">
        <v>19</v>
      </c>
      <c r="E70" s="216"/>
      <c r="F70" s="216"/>
      <c r="G70" s="216"/>
      <c r="H70" s="216"/>
      <c r="I70" s="216"/>
      <c r="J70" s="216"/>
      <c r="K70" s="216"/>
      <c r="L70" s="216"/>
      <c r="M70" s="47"/>
    </row>
    <row r="71" spans="2:13">
      <c r="B71" s="45"/>
      <c r="C71" s="46"/>
      <c r="D71" s="46"/>
      <c r="E71" s="46"/>
      <c r="F71" s="46"/>
      <c r="G71" s="46"/>
      <c r="H71" s="46"/>
      <c r="I71" s="46"/>
      <c r="J71" s="46"/>
      <c r="K71" s="46"/>
      <c r="L71" s="46"/>
      <c r="M71" s="47"/>
    </row>
    <row r="72" spans="2:13">
      <c r="B72" s="45"/>
      <c r="C72" s="46"/>
      <c r="D72" s="46"/>
      <c r="E72" s="46"/>
      <c r="F72" s="46"/>
      <c r="G72" s="46"/>
      <c r="H72" s="46"/>
      <c r="I72" s="46"/>
      <c r="J72" s="46"/>
      <c r="K72" s="46"/>
      <c r="L72" s="46"/>
      <c r="M72" s="47"/>
    </row>
    <row r="73" spans="2:13">
      <c r="B73" s="45"/>
      <c r="C73" s="46"/>
      <c r="D73" s="46"/>
      <c r="E73" s="46"/>
      <c r="F73" s="46"/>
      <c r="G73" s="46"/>
      <c r="H73" s="46"/>
      <c r="I73" s="46"/>
      <c r="J73" s="46"/>
      <c r="K73" s="46"/>
      <c r="L73" s="46"/>
      <c r="M73" s="47"/>
    </row>
    <row r="74" spans="2:13">
      <c r="B74" s="45"/>
      <c r="C74" s="46"/>
      <c r="D74" s="46"/>
      <c r="E74" s="46"/>
      <c r="F74" s="46"/>
      <c r="G74" s="46"/>
      <c r="H74" s="46"/>
      <c r="I74" s="46"/>
      <c r="J74" s="46"/>
      <c r="K74" s="46"/>
      <c r="L74" s="46"/>
      <c r="M74" s="47"/>
    </row>
    <row r="75" spans="2:13">
      <c r="B75" s="45"/>
      <c r="C75" s="46"/>
      <c r="D75" s="46"/>
      <c r="E75" s="46"/>
      <c r="F75" s="46"/>
      <c r="G75" s="46"/>
      <c r="H75" s="46"/>
      <c r="I75" s="46"/>
      <c r="J75" s="46"/>
      <c r="K75" s="46"/>
      <c r="L75" s="46"/>
      <c r="M75" s="47"/>
    </row>
    <row r="76" spans="2:13">
      <c r="B76" s="45"/>
      <c r="C76" s="46"/>
      <c r="D76" s="46"/>
      <c r="E76" s="46"/>
      <c r="F76" s="46"/>
      <c r="G76" s="46"/>
      <c r="H76" s="46"/>
      <c r="I76" s="46"/>
      <c r="J76" s="46"/>
      <c r="K76" s="46"/>
      <c r="L76" s="46"/>
      <c r="M76" s="47"/>
    </row>
    <row r="77" spans="2:13">
      <c r="B77" s="45"/>
      <c r="C77" s="46"/>
      <c r="D77" s="46"/>
      <c r="E77" s="46"/>
      <c r="F77" s="46"/>
      <c r="G77" s="46"/>
      <c r="H77" s="46"/>
      <c r="I77" s="46"/>
      <c r="J77" s="46"/>
      <c r="K77" s="46"/>
      <c r="L77" s="46"/>
      <c r="M77" s="213"/>
    </row>
    <row r="78" spans="2:13">
      <c r="B78" s="45"/>
      <c r="C78" s="46"/>
      <c r="D78" s="46"/>
      <c r="E78" s="46"/>
      <c r="F78" s="46"/>
      <c r="G78" s="46"/>
      <c r="H78" s="46"/>
      <c r="I78" s="46"/>
      <c r="J78" s="46"/>
      <c r="K78" s="46"/>
      <c r="L78" s="46"/>
      <c r="M78" s="47"/>
    </row>
    <row r="79" spans="2:13">
      <c r="B79" s="45"/>
      <c r="C79" s="46"/>
      <c r="D79" s="46"/>
      <c r="E79" s="46"/>
      <c r="F79" s="46"/>
      <c r="G79" s="46"/>
      <c r="H79" s="46"/>
      <c r="I79" s="46"/>
      <c r="J79" s="46"/>
      <c r="K79" s="46"/>
      <c r="L79" s="46"/>
      <c r="M79" s="47"/>
    </row>
    <row r="80" spans="2:13" ht="16.5" thickBot="1">
      <c r="B80" s="48"/>
      <c r="C80" s="49"/>
      <c r="D80" s="49"/>
      <c r="E80" s="49"/>
      <c r="F80" s="49"/>
      <c r="G80" s="49"/>
      <c r="H80" s="49"/>
      <c r="I80" s="49"/>
      <c r="J80" s="49"/>
      <c r="K80" s="49"/>
      <c r="L80" s="49"/>
      <c r="M80" s="50"/>
    </row>
    <row r="116" spans="12:12">
      <c r="L116" s="186"/>
    </row>
  </sheetData>
  <sheetProtection algorithmName="SHA-512" hashValue="TViADgCXzV614OqWF46GZ8jv0xIEWvAKl5tULOoE0msBiIAhHaSwoGTueK7uN5810QxxR8MCQYOQ2c/lHoOgow==" saltValue="HyKxD/GMojbHQFlzi8Y4fQ==" spinCount="100000" sheet="1" objects="1" scenarios="1"/>
  <mergeCells count="12">
    <mergeCell ref="C3:L3"/>
    <mergeCell ref="D41:L41"/>
    <mergeCell ref="D54:I54"/>
    <mergeCell ref="D63:I63"/>
    <mergeCell ref="D50:L50"/>
    <mergeCell ref="D39:E39"/>
    <mergeCell ref="D28:F28"/>
    <mergeCell ref="D32:F32"/>
    <mergeCell ref="E38:F38"/>
    <mergeCell ref="D35:E35"/>
    <mergeCell ref="D30:E30"/>
    <mergeCell ref="G30:L31"/>
  </mergeCells>
  <conditionalFormatting sqref="G30">
    <cfRule type="expression" dxfId="79" priority="55">
      <formula>$F$30&lt;&gt;SUM($E$51+$E$64)</formula>
    </cfRule>
  </conditionalFormatting>
  <dataValidations count="2">
    <dataValidation type="list" allowBlank="1" showInputMessage="1" showErrorMessage="1" sqref="D43:D49" xr:uid="{B069FFAF-7061-9343-A391-0F718524BCB9}">
      <formula1>"0-BR,1-BR,2-BR,3-BR,4-BR"</formula1>
    </dataValidation>
    <dataValidation type="list" allowBlank="1" showInputMessage="1" showErrorMessage="1" sqref="C43:C49" xr:uid="{0C155A58-E715-4590-A7D9-CD18D29567DE}">
      <formula1>"Yes,No"</formula1>
    </dataValidation>
  </dataValidations>
  <pageMargins left="0.25" right="0.25" top="0.75" bottom="0.75" header="0.3" footer="0.3"/>
  <pageSetup scale="89" fitToHeight="0" orientation="landscape" r:id="rId1"/>
  <rowBreaks count="1" manualBreakCount="1">
    <brk id="4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0CA157-1158-B145-BFB4-767044949F85}">
          <x14:formula1>
            <xm:f>'HUD 2022 Operating Cost Std'!$H$2:$H$3</xm:f>
          </x14:formula1>
          <xm:sqref>F34</xm:sqref>
        </x14:dataValidation>
        <x14:dataValidation type="list" allowBlank="1" showInputMessage="1" showErrorMessage="1" xr:uid="{5144F5B3-20B4-7F40-99ED-D02618A8B5B0}">
          <x14:formula1>
            <xm:f>IF($F$34="State Cost Standard",'HUD 2022 Operating Cost Std'!$A$203:$A$254,'HUD 2022 Operating Cost Std'!$A$2:$A$202)</xm:f>
          </x14:formula1>
          <xm:sqref>F36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D480-7731-4748-A63D-4A359638CA4F}">
  <sheetPr>
    <tabColor theme="9" tint="0.59999389629810485"/>
  </sheetPr>
  <dimension ref="A1:AA118"/>
  <sheetViews>
    <sheetView showGridLines="0" zoomScaleNormal="100" zoomScaleSheetLayoutView="81" workbookViewId="0">
      <selection activeCell="C3" sqref="C3:Z3"/>
    </sheetView>
  </sheetViews>
  <sheetFormatPr defaultColWidth="11" defaultRowHeight="15.75"/>
  <cols>
    <col min="1" max="1" width="1" style="41" customWidth="1"/>
    <col min="2" max="2" width="1.875" style="22" customWidth="1"/>
    <col min="3" max="3" width="44.125" style="22" bestFit="1" customWidth="1"/>
    <col min="4" max="4" width="6.875" style="22" customWidth="1"/>
    <col min="5" max="5" width="14.25" style="22" customWidth="1"/>
    <col min="6" max="6" width="17.875" style="22" customWidth="1"/>
    <col min="7" max="7" width="3" style="22" customWidth="1"/>
    <col min="8" max="8" width="16.375" style="22" customWidth="1"/>
    <col min="9" max="13" width="13.125" style="22" bestFit="1" customWidth="1"/>
    <col min="14" max="14" width="13.625" style="22" customWidth="1"/>
    <col min="15" max="15" width="16.875" style="22" customWidth="1"/>
    <col min="16" max="25" width="13.125" style="22" bestFit="1" customWidth="1"/>
    <col min="26" max="26" width="13.5" style="22" bestFit="1" customWidth="1"/>
    <col min="27" max="27" width="1.875" style="22" customWidth="1"/>
    <col min="28" max="16384" width="11" style="22"/>
  </cols>
  <sheetData>
    <row r="1" spans="1:27" s="46" customFormat="1" ht="3.95" customHeight="1" thickBot="1">
      <c r="A1" s="41"/>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7" s="46" customFormat="1" ht="8.1" customHeight="1">
      <c r="A2" s="41"/>
      <c r="B2" s="51"/>
      <c r="C2" s="52"/>
      <c r="D2" s="52"/>
      <c r="E2" s="52"/>
      <c r="F2" s="52"/>
      <c r="G2" s="187"/>
      <c r="H2" s="52"/>
      <c r="I2" s="52"/>
      <c r="J2" s="52"/>
      <c r="K2" s="52"/>
      <c r="L2" s="52"/>
      <c r="M2" s="52"/>
      <c r="N2" s="52"/>
      <c r="O2" s="52"/>
      <c r="P2" s="52"/>
      <c r="Q2" s="52"/>
      <c r="R2" s="52"/>
      <c r="S2" s="52"/>
      <c r="T2" s="52"/>
      <c r="U2" s="52"/>
      <c r="V2" s="52"/>
      <c r="W2" s="52"/>
      <c r="X2" s="52"/>
      <c r="Y2" s="52"/>
      <c r="Z2" s="52"/>
      <c r="AA2" s="53"/>
    </row>
    <row r="3" spans="1:27" s="46" customFormat="1" ht="18.75">
      <c r="A3" s="41"/>
      <c r="B3" s="45"/>
      <c r="C3" s="794" t="s">
        <v>405</v>
      </c>
      <c r="D3" s="794"/>
      <c r="E3" s="794"/>
      <c r="F3" s="794"/>
      <c r="G3" s="939"/>
      <c r="H3" s="939"/>
      <c r="I3" s="939"/>
      <c r="J3" s="939"/>
      <c r="K3" s="939"/>
      <c r="L3" s="939"/>
      <c r="M3" s="939"/>
      <c r="N3" s="939"/>
      <c r="O3" s="939"/>
      <c r="P3" s="939"/>
      <c r="Q3" s="939"/>
      <c r="R3" s="939"/>
      <c r="S3" s="939"/>
      <c r="T3" s="939"/>
      <c r="U3" s="939"/>
      <c r="V3" s="939"/>
      <c r="W3" s="939"/>
      <c r="X3" s="939"/>
      <c r="Y3" s="939"/>
      <c r="Z3" s="939"/>
      <c r="AA3" s="47"/>
    </row>
    <row r="4" spans="1:27" s="46" customFormat="1">
      <c r="A4" s="41"/>
      <c r="B4" s="45"/>
      <c r="C4" s="55"/>
      <c r="D4" s="55"/>
      <c r="E4" s="55"/>
      <c r="F4" s="55"/>
      <c r="G4" s="166"/>
      <c r="AA4" s="47"/>
    </row>
    <row r="5" spans="1:27" s="46" customFormat="1">
      <c r="A5" s="41"/>
      <c r="B5" s="45"/>
      <c r="C5" s="711" t="str">
        <f>IF('Toolkit Instructions'!G5="","Enter Project Name on Instructions Tab",CONCATENATE("Project Name: ",'Toolkit Instructions'!G5))</f>
        <v>Enter Project Name on Instructions Tab</v>
      </c>
      <c r="D5" s="711"/>
      <c r="E5" s="711"/>
      <c r="F5" s="92"/>
      <c r="G5" s="188"/>
      <c r="AA5" s="47"/>
    </row>
    <row r="6" spans="1:27" s="46" customFormat="1" ht="9.9499999999999993" customHeight="1">
      <c r="A6" s="41"/>
      <c r="B6" s="45"/>
      <c r="C6" s="55"/>
      <c r="D6" s="55"/>
      <c r="E6" s="55"/>
      <c r="F6" s="55"/>
      <c r="G6" s="166"/>
      <c r="AA6" s="47"/>
    </row>
    <row r="7" spans="1:27" s="46" customFormat="1">
      <c r="A7" s="41"/>
      <c r="B7" s="45"/>
      <c r="C7" s="712" t="str">
        <f>IF('Toolkit Instructions'!$G$7="","Enter Project Sponsor on Instructions Tab",CONCATENATE("Project Sponsor: ",'Toolkit Instructions'!$G$7))</f>
        <v>Enter Project Sponsor on Instructions Tab</v>
      </c>
      <c r="D7" s="712"/>
      <c r="E7" s="712"/>
      <c r="F7" s="157"/>
      <c r="G7" s="189"/>
      <c r="AA7" s="47"/>
    </row>
    <row r="8" spans="1:27" s="46" customFormat="1">
      <c r="A8" s="41"/>
      <c r="B8" s="45"/>
      <c r="C8" s="712"/>
      <c r="D8" s="712"/>
      <c r="E8" s="712"/>
      <c r="F8" s="157"/>
      <c r="G8" s="189"/>
      <c r="AA8" s="47"/>
    </row>
    <row r="9" spans="1:27" s="46" customFormat="1">
      <c r="A9" s="41"/>
      <c r="B9" s="45"/>
      <c r="C9" s="712"/>
      <c r="D9" s="712"/>
      <c r="E9" s="712"/>
      <c r="F9" s="157"/>
      <c r="G9" s="189"/>
      <c r="O9" s="63"/>
      <c r="P9" s="63"/>
      <c r="AA9" s="47"/>
    </row>
    <row r="10" spans="1:27" s="46" customFormat="1">
      <c r="A10" s="41"/>
      <c r="B10" s="45"/>
      <c r="C10" s="712"/>
      <c r="D10" s="712"/>
      <c r="E10" s="712"/>
      <c r="F10" s="157"/>
      <c r="G10" s="189"/>
      <c r="AA10" s="47"/>
    </row>
    <row r="11" spans="1:27" s="46" customFormat="1">
      <c r="A11" s="41"/>
      <c r="B11" s="45"/>
      <c r="C11" s="712"/>
      <c r="D11" s="712"/>
      <c r="E11" s="712"/>
      <c r="F11" s="157"/>
      <c r="G11" s="189"/>
      <c r="AA11" s="47"/>
    </row>
    <row r="12" spans="1:27" s="46" customFormat="1">
      <c r="A12" s="41"/>
      <c r="B12" s="45"/>
      <c r="C12" s="712"/>
      <c r="D12" s="712"/>
      <c r="E12" s="712"/>
      <c r="F12" s="157"/>
      <c r="G12" s="189"/>
      <c r="AA12" s="47"/>
    </row>
    <row r="13" spans="1:27" s="46" customFormat="1">
      <c r="A13" s="41"/>
      <c r="B13" s="45"/>
      <c r="C13" s="712"/>
      <c r="D13" s="712"/>
      <c r="E13" s="712"/>
      <c r="F13" s="157"/>
      <c r="G13" s="189"/>
      <c r="AA13" s="47"/>
    </row>
    <row r="14" spans="1:27" s="46" customFormat="1">
      <c r="A14" s="41"/>
      <c r="B14" s="45"/>
      <c r="C14" s="712"/>
      <c r="D14" s="712"/>
      <c r="E14" s="712"/>
      <c r="F14" s="157"/>
      <c r="G14" s="189"/>
      <c r="AA14" s="47"/>
    </row>
    <row r="15" spans="1:27" s="46" customFormat="1">
      <c r="A15" s="41"/>
      <c r="B15" s="45"/>
      <c r="C15" s="712"/>
      <c r="D15" s="712"/>
      <c r="E15" s="712"/>
      <c r="F15" s="157"/>
      <c r="G15" s="189"/>
      <c r="AA15" s="47"/>
    </row>
    <row r="16" spans="1:27" s="46" customFormat="1">
      <c r="A16" s="41"/>
      <c r="B16" s="45"/>
      <c r="C16" s="712"/>
      <c r="D16" s="712"/>
      <c r="E16" s="712"/>
      <c r="F16" s="157"/>
      <c r="G16" s="189"/>
      <c r="AA16" s="47"/>
    </row>
    <row r="17" spans="1:27" s="46" customFormat="1">
      <c r="A17" s="41"/>
      <c r="B17" s="45"/>
      <c r="C17" s="712"/>
      <c r="D17" s="712"/>
      <c r="E17" s="712"/>
      <c r="F17" s="157"/>
      <c r="G17" s="189"/>
      <c r="AA17" s="47"/>
    </row>
    <row r="18" spans="1:27" s="46" customFormat="1">
      <c r="A18" s="41"/>
      <c r="B18" s="45"/>
      <c r="C18" s="712"/>
      <c r="D18" s="712"/>
      <c r="E18" s="712"/>
      <c r="F18" s="157"/>
      <c r="G18" s="189"/>
      <c r="AA18" s="47"/>
    </row>
    <row r="19" spans="1:27" s="46" customFormat="1">
      <c r="A19" s="41"/>
      <c r="B19" s="45"/>
      <c r="C19" s="712"/>
      <c r="D19" s="712"/>
      <c r="E19" s="712"/>
      <c r="F19" s="157"/>
      <c r="G19" s="189"/>
      <c r="AA19" s="47"/>
    </row>
    <row r="20" spans="1:27" s="46" customFormat="1">
      <c r="A20" s="41"/>
      <c r="B20" s="45"/>
      <c r="C20" s="712"/>
      <c r="D20" s="712"/>
      <c r="E20" s="712"/>
      <c r="F20" s="157"/>
      <c r="G20" s="189"/>
      <c r="AA20" s="47"/>
    </row>
    <row r="21" spans="1:27" s="46" customFormat="1" ht="15.95" customHeight="1">
      <c r="A21" s="41"/>
      <c r="B21" s="45"/>
      <c r="C21" s="156"/>
      <c r="D21" s="156"/>
      <c r="E21" s="156"/>
      <c r="F21" s="157"/>
      <c r="G21" s="189"/>
      <c r="AA21" s="47"/>
    </row>
    <row r="22" spans="1:27" s="46" customFormat="1" ht="15.95" customHeight="1">
      <c r="A22" s="41"/>
      <c r="B22" s="45"/>
      <c r="C22" s="156"/>
      <c r="D22" s="156"/>
      <c r="E22" s="156"/>
      <c r="F22" s="157"/>
      <c r="G22" s="189"/>
      <c r="AA22" s="47"/>
    </row>
    <row r="23" spans="1:27" s="46" customFormat="1" ht="15.95" customHeight="1">
      <c r="A23" s="41"/>
      <c r="B23" s="45"/>
      <c r="C23" s="156"/>
      <c r="D23" s="156"/>
      <c r="E23" s="156"/>
      <c r="F23" s="157"/>
      <c r="G23" s="189"/>
      <c r="AA23" s="47"/>
    </row>
    <row r="24" spans="1:27" s="46" customFormat="1" ht="15.95" customHeight="1">
      <c r="A24" s="41"/>
      <c r="B24" s="45"/>
      <c r="C24" s="156"/>
      <c r="D24" s="156"/>
      <c r="E24" s="156"/>
      <c r="F24" s="157"/>
      <c r="G24" s="189"/>
      <c r="AA24" s="47"/>
    </row>
    <row r="25" spans="1:27" s="46" customFormat="1" ht="15.95" customHeight="1">
      <c r="A25" s="41"/>
      <c r="B25" s="45"/>
      <c r="C25" s="156"/>
      <c r="D25" s="156"/>
      <c r="E25" s="156"/>
      <c r="F25" s="157"/>
      <c r="G25" s="189"/>
      <c r="AA25" s="47"/>
    </row>
    <row r="26" spans="1:27" s="46" customFormat="1" ht="15.95" customHeight="1">
      <c r="A26" s="41"/>
      <c r="B26" s="45"/>
      <c r="C26" s="156"/>
      <c r="D26" s="156"/>
      <c r="E26" s="156"/>
      <c r="F26" s="157"/>
      <c r="G26" s="189"/>
      <c r="AA26" s="47"/>
    </row>
    <row r="27" spans="1:27" s="46" customFormat="1" ht="15.95" customHeight="1">
      <c r="A27" s="41"/>
      <c r="B27" s="45"/>
      <c r="C27" s="156"/>
      <c r="D27" s="156"/>
      <c r="E27" s="156"/>
      <c r="F27" s="157"/>
      <c r="G27" s="189"/>
      <c r="AA27" s="47"/>
    </row>
    <row r="28" spans="1:27" s="46" customFormat="1" ht="15.95" customHeight="1">
      <c r="A28" s="41"/>
      <c r="B28" s="45"/>
      <c r="C28" s="156"/>
      <c r="D28" s="156"/>
      <c r="E28" s="156"/>
      <c r="F28" s="157"/>
      <c r="G28" s="189"/>
      <c r="AA28" s="47"/>
    </row>
    <row r="29" spans="1:27" s="46" customFormat="1" ht="15.95" customHeight="1">
      <c r="A29" s="41"/>
      <c r="B29" s="45"/>
      <c r="C29" s="156"/>
      <c r="D29" s="156"/>
      <c r="E29" s="156"/>
      <c r="F29" s="157"/>
      <c r="G29" s="189"/>
      <c r="AA29" s="47"/>
    </row>
    <row r="30" spans="1:27" s="46" customFormat="1" ht="15.95" customHeight="1">
      <c r="A30" s="41"/>
      <c r="B30" s="45"/>
      <c r="C30" s="156"/>
      <c r="D30" s="156"/>
      <c r="E30" s="156"/>
      <c r="F30" s="157"/>
      <c r="G30" s="189"/>
      <c r="AA30" s="47"/>
    </row>
    <row r="31" spans="1:27" s="46" customFormat="1" ht="15.95" customHeight="1">
      <c r="A31" s="41"/>
      <c r="B31" s="45"/>
      <c r="C31" s="156"/>
      <c r="D31" s="156"/>
      <c r="E31" s="156"/>
      <c r="F31" s="157"/>
      <c r="G31" s="189"/>
      <c r="AA31" s="47"/>
    </row>
    <row r="32" spans="1:27" s="46" customFormat="1" ht="15.95" customHeight="1">
      <c r="A32" s="41"/>
      <c r="B32" s="45"/>
      <c r="C32" s="156"/>
      <c r="D32" s="156"/>
      <c r="E32" s="156"/>
      <c r="F32" s="157"/>
      <c r="G32" s="189"/>
      <c r="AA32" s="47"/>
    </row>
    <row r="33" spans="1:27" s="46" customFormat="1" ht="15.95" customHeight="1">
      <c r="A33" s="41"/>
      <c r="B33" s="45"/>
      <c r="C33" s="156"/>
      <c r="D33" s="156"/>
      <c r="E33" s="156"/>
      <c r="F33" s="157"/>
      <c r="G33" s="189"/>
      <c r="AA33" s="47"/>
    </row>
    <row r="34" spans="1:27" s="46" customFormat="1" ht="15.95" customHeight="1">
      <c r="A34" s="41"/>
      <c r="B34" s="45"/>
      <c r="C34" s="156"/>
      <c r="D34" s="156"/>
      <c r="E34" s="156"/>
      <c r="F34" s="157"/>
      <c r="G34" s="189"/>
      <c r="AA34" s="47"/>
    </row>
    <row r="35" spans="1:27" s="46" customFormat="1" ht="15.95" customHeight="1">
      <c r="A35" s="41"/>
      <c r="B35" s="45"/>
      <c r="C35" s="156"/>
      <c r="D35" s="156"/>
      <c r="E35" s="156"/>
      <c r="F35" s="157"/>
      <c r="G35" s="189"/>
      <c r="AA35" s="47"/>
    </row>
    <row r="36" spans="1:27" s="46" customFormat="1" ht="15.95" customHeight="1">
      <c r="A36" s="41"/>
      <c r="B36" s="45"/>
      <c r="C36" s="156"/>
      <c r="D36" s="156"/>
      <c r="E36" s="156"/>
      <c r="F36" s="157"/>
      <c r="G36" s="189"/>
      <c r="AA36" s="47"/>
    </row>
    <row r="37" spans="1:27" s="46" customFormat="1" ht="15.95" customHeight="1">
      <c r="A37" s="41"/>
      <c r="B37" s="45"/>
      <c r="C37" s="156"/>
      <c r="D37" s="156"/>
      <c r="E37" s="156"/>
      <c r="F37" s="157"/>
      <c r="G37" s="189"/>
      <c r="AA37" s="47"/>
    </row>
    <row r="38" spans="1:27" s="46" customFormat="1" ht="15.95" customHeight="1">
      <c r="A38" s="41"/>
      <c r="B38" s="45"/>
      <c r="C38" s="156"/>
      <c r="D38" s="156"/>
      <c r="E38" s="156"/>
      <c r="F38" s="157"/>
      <c r="G38" s="189"/>
      <c r="AA38" s="47"/>
    </row>
    <row r="39" spans="1:27" s="46" customFormat="1" ht="15.95" customHeight="1">
      <c r="A39" s="41"/>
      <c r="B39" s="45"/>
      <c r="C39" s="156"/>
      <c r="D39" s="156"/>
      <c r="E39" s="156"/>
      <c r="F39" s="157"/>
      <c r="G39" s="189"/>
      <c r="AA39" s="47"/>
    </row>
    <row r="40" spans="1:27" s="46" customFormat="1" ht="15.95" customHeight="1">
      <c r="A40" s="41"/>
      <c r="B40" s="45"/>
      <c r="C40" s="156"/>
      <c r="D40" s="156"/>
      <c r="E40" s="156"/>
      <c r="F40" s="157"/>
      <c r="G40" s="189"/>
      <c r="AA40" s="47"/>
    </row>
    <row r="41" spans="1:27" s="46" customFormat="1">
      <c r="A41" s="41"/>
      <c r="B41" s="45"/>
      <c r="C41" s="940" t="s">
        <v>406</v>
      </c>
      <c r="D41" s="940"/>
      <c r="E41" s="940"/>
      <c r="F41" s="940"/>
      <c r="G41" s="189"/>
      <c r="AA41" s="47"/>
    </row>
    <row r="42" spans="1:27" s="46" customFormat="1" ht="3.95" customHeight="1">
      <c r="A42" s="41"/>
      <c r="B42" s="45"/>
      <c r="C42" s="156"/>
      <c r="D42" s="156"/>
      <c r="E42" s="156"/>
      <c r="F42" s="157"/>
      <c r="G42" s="189"/>
      <c r="AA42" s="47"/>
    </row>
    <row r="43" spans="1:27" s="46" customFormat="1" ht="3.95" customHeight="1">
      <c r="A43" s="41"/>
      <c r="B43" s="45"/>
      <c r="C43" s="176"/>
      <c r="D43" s="176"/>
      <c r="E43" s="176"/>
      <c r="F43" s="185"/>
      <c r="G43" s="185"/>
      <c r="H43" s="169"/>
      <c r="I43" s="169"/>
      <c r="J43" s="169"/>
      <c r="K43" s="169"/>
      <c r="AA43" s="47"/>
    </row>
    <row r="44" spans="1:27" s="46" customFormat="1" ht="15.95" customHeight="1">
      <c r="A44" s="41"/>
      <c r="B44" s="45"/>
      <c r="C44" s="128" t="s">
        <v>407</v>
      </c>
      <c r="D44" s="468"/>
      <c r="E44" s="190"/>
      <c r="F44" s="468">
        <v>0.03</v>
      </c>
      <c r="G44" s="185"/>
      <c r="H44" s="943" t="s">
        <v>408</v>
      </c>
      <c r="I44" s="943"/>
      <c r="J44" s="272"/>
      <c r="K44" s="272"/>
      <c r="AA44" s="47"/>
    </row>
    <row r="45" spans="1:27" s="46" customFormat="1" ht="3.95" customHeight="1">
      <c r="A45" s="41"/>
      <c r="B45" s="45"/>
      <c r="C45" s="185"/>
      <c r="D45" s="185"/>
      <c r="E45" s="190"/>
      <c r="F45" s="185"/>
      <c r="G45" s="185"/>
      <c r="H45" s="943"/>
      <c r="I45" s="943"/>
      <c r="J45" s="272"/>
      <c r="K45" s="272"/>
      <c r="AA45" s="47"/>
    </row>
    <row r="46" spans="1:27" s="46" customFormat="1">
      <c r="A46" s="41"/>
      <c r="B46" s="45"/>
      <c r="C46" s="128" t="s">
        <v>409</v>
      </c>
      <c r="D46" s="468"/>
      <c r="E46" s="191"/>
      <c r="F46" s="468">
        <v>0.03</v>
      </c>
      <c r="G46" s="185"/>
      <c r="H46" s="943"/>
      <c r="I46" s="943"/>
      <c r="J46" s="272"/>
      <c r="K46" s="272"/>
      <c r="AA46" s="47"/>
    </row>
    <row r="47" spans="1:27" s="46" customFormat="1" ht="3.95" customHeight="1">
      <c r="A47" s="41"/>
      <c r="B47" s="45"/>
      <c r="C47" s="192"/>
      <c r="D47" s="185"/>
      <c r="E47" s="193"/>
      <c r="F47" s="185"/>
      <c r="G47" s="185"/>
      <c r="H47" s="943"/>
      <c r="I47" s="943"/>
      <c r="AA47" s="47"/>
    </row>
    <row r="48" spans="1:27" s="46" customFormat="1">
      <c r="A48" s="41"/>
      <c r="B48" s="45"/>
      <c r="C48" s="127" t="s">
        <v>410</v>
      </c>
      <c r="D48" s="469"/>
      <c r="E48" s="193"/>
      <c r="F48" s="644"/>
      <c r="G48" s="185"/>
      <c r="H48" s="943"/>
      <c r="I48" s="943"/>
      <c r="AA48" s="47"/>
    </row>
    <row r="49" spans="1:27" s="46" customFormat="1" ht="3.95" customHeight="1">
      <c r="A49" s="41"/>
      <c r="B49" s="45"/>
      <c r="C49" s="127"/>
      <c r="D49" s="469"/>
      <c r="E49" s="193"/>
      <c r="F49" s="469"/>
      <c r="G49" s="185"/>
      <c r="H49" s="943"/>
      <c r="I49" s="943"/>
      <c r="AA49" s="47"/>
    </row>
    <row r="50" spans="1:27">
      <c r="B50" s="45"/>
      <c r="C50" s="715" t="s">
        <v>411</v>
      </c>
      <c r="F50" s="645"/>
      <c r="H50" s="943"/>
      <c r="I50" s="943"/>
      <c r="AA50" s="47"/>
    </row>
    <row r="51" spans="1:27" ht="3.95" customHeight="1">
      <c r="B51" s="45"/>
      <c r="C51" s="715"/>
      <c r="H51" s="943"/>
      <c r="I51" s="943"/>
      <c r="AA51" s="47"/>
    </row>
    <row r="52" spans="1:27">
      <c r="B52" s="45"/>
      <c r="C52" s="940" t="s">
        <v>412</v>
      </c>
      <c r="D52" s="940"/>
      <c r="E52" s="940"/>
      <c r="F52" s="940"/>
      <c r="G52" s="185"/>
      <c r="H52" s="943"/>
      <c r="I52" s="943"/>
      <c r="J52" s="46"/>
      <c r="K52" s="46"/>
      <c r="L52" s="46"/>
      <c r="M52" s="46"/>
      <c r="N52" s="46"/>
      <c r="O52" s="46"/>
      <c r="P52" s="46"/>
      <c r="Q52" s="46"/>
      <c r="R52" s="46"/>
      <c r="S52" s="46"/>
      <c r="T52" s="46"/>
      <c r="U52" s="46"/>
      <c r="V52" s="46"/>
      <c r="W52" s="46"/>
      <c r="X52" s="46"/>
      <c r="Y52" s="46"/>
      <c r="Z52" s="46"/>
      <c r="AA52" s="47"/>
    </row>
    <row r="53" spans="1:27" ht="16.5" thickBot="1">
      <c r="B53" s="45"/>
      <c r="C53" s="127"/>
      <c r="D53" s="185"/>
      <c r="E53" s="193"/>
      <c r="F53" s="185"/>
      <c r="G53" s="185"/>
      <c r="H53" s="46"/>
      <c r="I53" s="46"/>
      <c r="J53" s="46"/>
      <c r="K53" s="46"/>
      <c r="L53" s="46"/>
      <c r="M53" s="46"/>
      <c r="N53" s="46"/>
      <c r="O53" s="46"/>
      <c r="P53" s="46"/>
      <c r="Q53" s="46"/>
      <c r="R53" s="46"/>
      <c r="S53" s="46"/>
      <c r="T53" s="46"/>
      <c r="U53" s="46"/>
      <c r="V53" s="46"/>
      <c r="W53" s="46"/>
      <c r="X53" s="46"/>
      <c r="Y53" s="46"/>
      <c r="Z53" s="46"/>
      <c r="AA53" s="47"/>
    </row>
    <row r="54" spans="1:27" ht="16.5" thickBot="1">
      <c r="B54" s="45"/>
      <c r="C54" s="921" t="s">
        <v>413</v>
      </c>
      <c r="D54" s="922"/>
      <c r="E54" s="922"/>
      <c r="F54" s="941" t="s">
        <v>414</v>
      </c>
      <c r="G54" s="942"/>
      <c r="H54" s="218">
        <v>2</v>
      </c>
      <c r="I54" s="219">
        <v>3</v>
      </c>
      <c r="J54" s="219">
        <v>4</v>
      </c>
      <c r="K54" s="219">
        <v>5</v>
      </c>
      <c r="L54" s="219">
        <v>6</v>
      </c>
      <c r="M54" s="219">
        <v>7</v>
      </c>
      <c r="N54" s="219">
        <v>8</v>
      </c>
      <c r="O54" s="219">
        <v>9</v>
      </c>
      <c r="P54" s="219">
        <v>10</v>
      </c>
      <c r="Q54" s="219">
        <v>11</v>
      </c>
      <c r="R54" s="219">
        <v>12</v>
      </c>
      <c r="S54" s="219">
        <v>13</v>
      </c>
      <c r="T54" s="219">
        <v>14</v>
      </c>
      <c r="U54" s="219">
        <v>15</v>
      </c>
      <c r="V54" s="219">
        <v>16</v>
      </c>
      <c r="W54" s="219">
        <v>17</v>
      </c>
      <c r="X54" s="219">
        <v>18</v>
      </c>
      <c r="Y54" s="219">
        <v>19</v>
      </c>
      <c r="Z54" s="220">
        <v>20</v>
      </c>
      <c r="AA54" s="47"/>
    </row>
    <row r="55" spans="1:27">
      <c r="B55" s="45"/>
      <c r="C55" s="221" t="s">
        <v>415</v>
      </c>
      <c r="D55" s="222"/>
      <c r="E55" s="222"/>
      <c r="F55" s="223">
        <f>'5a.Operating Cost Standard'!L51</f>
        <v>0</v>
      </c>
      <c r="G55" s="224"/>
      <c r="H55" s="245">
        <f>F55*(1+$F$44)</f>
        <v>0</v>
      </c>
      <c r="I55" s="646">
        <f t="shared" ref="I55:Z55" si="0">H55*(1+$F$44)</f>
        <v>0</v>
      </c>
      <c r="J55" s="245">
        <f t="shared" si="0"/>
        <v>0</v>
      </c>
      <c r="K55" s="646">
        <f t="shared" si="0"/>
        <v>0</v>
      </c>
      <c r="L55" s="245">
        <f t="shared" si="0"/>
        <v>0</v>
      </c>
      <c r="M55" s="646">
        <f t="shared" si="0"/>
        <v>0</v>
      </c>
      <c r="N55" s="245">
        <f t="shared" si="0"/>
        <v>0</v>
      </c>
      <c r="O55" s="646">
        <f t="shared" si="0"/>
        <v>0</v>
      </c>
      <c r="P55" s="245">
        <f t="shared" si="0"/>
        <v>0</v>
      </c>
      <c r="Q55" s="646">
        <f t="shared" si="0"/>
        <v>0</v>
      </c>
      <c r="R55" s="245">
        <f t="shared" si="0"/>
        <v>0</v>
      </c>
      <c r="S55" s="646">
        <f t="shared" si="0"/>
        <v>0</v>
      </c>
      <c r="T55" s="245">
        <f t="shared" si="0"/>
        <v>0</v>
      </c>
      <c r="U55" s="646">
        <f t="shared" si="0"/>
        <v>0</v>
      </c>
      <c r="V55" s="245">
        <f t="shared" si="0"/>
        <v>0</v>
      </c>
      <c r="W55" s="646">
        <f t="shared" si="0"/>
        <v>0</v>
      </c>
      <c r="X55" s="245">
        <f t="shared" si="0"/>
        <v>0</v>
      </c>
      <c r="Y55" s="646">
        <f t="shared" si="0"/>
        <v>0</v>
      </c>
      <c r="Z55" s="245">
        <f t="shared" si="0"/>
        <v>0</v>
      </c>
      <c r="AA55" s="47"/>
    </row>
    <row r="56" spans="1:27">
      <c r="B56" s="45"/>
      <c r="C56" s="916" t="s">
        <v>416</v>
      </c>
      <c r="D56" s="917"/>
      <c r="E56" s="917"/>
      <c r="F56" s="249">
        <f>'5a.Operating Cost Standard'!I64</f>
        <v>0</v>
      </c>
      <c r="G56" s="647"/>
      <c r="H56" s="245">
        <f>F56*(1+$F$44)</f>
        <v>0</v>
      </c>
      <c r="I56" s="646">
        <f t="shared" ref="I56:Z56" si="1">H56*(1+$F$44)</f>
        <v>0</v>
      </c>
      <c r="J56" s="245">
        <f t="shared" si="1"/>
        <v>0</v>
      </c>
      <c r="K56" s="646">
        <f t="shared" si="1"/>
        <v>0</v>
      </c>
      <c r="L56" s="245">
        <f t="shared" si="1"/>
        <v>0</v>
      </c>
      <c r="M56" s="646">
        <f t="shared" si="1"/>
        <v>0</v>
      </c>
      <c r="N56" s="245">
        <f t="shared" si="1"/>
        <v>0</v>
      </c>
      <c r="O56" s="646">
        <f t="shared" si="1"/>
        <v>0</v>
      </c>
      <c r="P56" s="245">
        <f t="shared" si="1"/>
        <v>0</v>
      </c>
      <c r="Q56" s="646">
        <f t="shared" si="1"/>
        <v>0</v>
      </c>
      <c r="R56" s="245">
        <f t="shared" si="1"/>
        <v>0</v>
      </c>
      <c r="S56" s="646">
        <f t="shared" si="1"/>
        <v>0</v>
      </c>
      <c r="T56" s="245">
        <f t="shared" si="1"/>
        <v>0</v>
      </c>
      <c r="U56" s="646">
        <f t="shared" si="1"/>
        <v>0</v>
      </c>
      <c r="V56" s="245">
        <f t="shared" si="1"/>
        <v>0</v>
      </c>
      <c r="W56" s="646">
        <f t="shared" si="1"/>
        <v>0</v>
      </c>
      <c r="X56" s="245">
        <f t="shared" si="1"/>
        <v>0</v>
      </c>
      <c r="Y56" s="646">
        <f t="shared" si="1"/>
        <v>0</v>
      </c>
      <c r="Z56" s="245">
        <f t="shared" si="1"/>
        <v>0</v>
      </c>
      <c r="AA56" s="47"/>
    </row>
    <row r="57" spans="1:27" ht="15" customHeight="1">
      <c r="B57" s="45"/>
      <c r="C57" s="916" t="s">
        <v>417</v>
      </c>
      <c r="D57" s="917"/>
      <c r="E57" s="470"/>
      <c r="F57" s="249">
        <f>-(F55+F56)*F48</f>
        <v>0</v>
      </c>
      <c r="G57" s="647"/>
      <c r="H57" s="299">
        <f>-(H55+H56)*($F$48)</f>
        <v>0</v>
      </c>
      <c r="I57" s="299">
        <f>-(I55+I56)*($F$48)</f>
        <v>0</v>
      </c>
      <c r="J57" s="299">
        <f t="shared" ref="J57:Z57" si="2">-(J55+J56)*($F$48)</f>
        <v>0</v>
      </c>
      <c r="K57" s="299">
        <f t="shared" si="2"/>
        <v>0</v>
      </c>
      <c r="L57" s="299">
        <f t="shared" si="2"/>
        <v>0</v>
      </c>
      <c r="M57" s="299">
        <f t="shared" si="2"/>
        <v>0</v>
      </c>
      <c r="N57" s="299">
        <f t="shared" si="2"/>
        <v>0</v>
      </c>
      <c r="O57" s="299">
        <f t="shared" si="2"/>
        <v>0</v>
      </c>
      <c r="P57" s="299">
        <f t="shared" si="2"/>
        <v>0</v>
      </c>
      <c r="Q57" s="299">
        <f t="shared" si="2"/>
        <v>0</v>
      </c>
      <c r="R57" s="299">
        <f t="shared" si="2"/>
        <v>0</v>
      </c>
      <c r="S57" s="299">
        <f t="shared" si="2"/>
        <v>0</v>
      </c>
      <c r="T57" s="299">
        <f t="shared" si="2"/>
        <v>0</v>
      </c>
      <c r="U57" s="299">
        <f t="shared" si="2"/>
        <v>0</v>
      </c>
      <c r="V57" s="299">
        <f t="shared" si="2"/>
        <v>0</v>
      </c>
      <c r="W57" s="299">
        <f t="shared" si="2"/>
        <v>0</v>
      </c>
      <c r="X57" s="299">
        <f t="shared" si="2"/>
        <v>0</v>
      </c>
      <c r="Y57" s="299">
        <f t="shared" si="2"/>
        <v>0</v>
      </c>
      <c r="Z57" s="299">
        <f t="shared" si="2"/>
        <v>0</v>
      </c>
      <c r="AA57" s="47"/>
    </row>
    <row r="58" spans="1:27">
      <c r="B58" s="45"/>
      <c r="C58" s="916" t="s">
        <v>418</v>
      </c>
      <c r="D58" s="917"/>
      <c r="E58" s="938"/>
      <c r="F58" s="656"/>
      <c r="G58" s="473"/>
      <c r="H58" s="245">
        <f>F58*(1+$F$44)</f>
        <v>0</v>
      </c>
      <c r="I58" s="646">
        <f t="shared" ref="I58:Z58" si="3">H58*(1+$F$44)</f>
        <v>0</v>
      </c>
      <c r="J58" s="245">
        <f t="shared" si="3"/>
        <v>0</v>
      </c>
      <c r="K58" s="646">
        <f t="shared" si="3"/>
        <v>0</v>
      </c>
      <c r="L58" s="245">
        <f t="shared" si="3"/>
        <v>0</v>
      </c>
      <c r="M58" s="646">
        <f t="shared" si="3"/>
        <v>0</v>
      </c>
      <c r="N58" s="245">
        <f t="shared" si="3"/>
        <v>0</v>
      </c>
      <c r="O58" s="646">
        <f t="shared" si="3"/>
        <v>0</v>
      </c>
      <c r="P58" s="245">
        <f t="shared" si="3"/>
        <v>0</v>
      </c>
      <c r="Q58" s="646">
        <f t="shared" si="3"/>
        <v>0</v>
      </c>
      <c r="R58" s="245">
        <f t="shared" si="3"/>
        <v>0</v>
      </c>
      <c r="S58" s="646">
        <f t="shared" si="3"/>
        <v>0</v>
      </c>
      <c r="T58" s="245">
        <f t="shared" si="3"/>
        <v>0</v>
      </c>
      <c r="U58" s="646">
        <f t="shared" si="3"/>
        <v>0</v>
      </c>
      <c r="V58" s="245">
        <f t="shared" si="3"/>
        <v>0</v>
      </c>
      <c r="W58" s="646">
        <f t="shared" si="3"/>
        <v>0</v>
      </c>
      <c r="X58" s="245">
        <f t="shared" si="3"/>
        <v>0</v>
      </c>
      <c r="Y58" s="646">
        <f t="shared" si="3"/>
        <v>0</v>
      </c>
      <c r="Z58" s="245">
        <f t="shared" si="3"/>
        <v>0</v>
      </c>
      <c r="AA58" s="47"/>
    </row>
    <row r="59" spans="1:27" ht="16.5" thickBot="1">
      <c r="B59" s="45"/>
      <c r="C59" s="946" t="s">
        <v>419</v>
      </c>
      <c r="D59" s="947"/>
      <c r="E59" s="948"/>
      <c r="F59" s="249">
        <f>F55+F56+F57+F58</f>
        <v>0</v>
      </c>
      <c r="G59" s="251"/>
      <c r="H59" s="245">
        <f>H55+H56+H57+H58</f>
        <v>0</v>
      </c>
      <c r="I59" s="646">
        <f t="shared" ref="I59:Z59" si="4">I55+I56+I57+I58</f>
        <v>0</v>
      </c>
      <c r="J59" s="245">
        <f t="shared" si="4"/>
        <v>0</v>
      </c>
      <c r="K59" s="646">
        <f t="shared" si="4"/>
        <v>0</v>
      </c>
      <c r="L59" s="245">
        <f t="shared" si="4"/>
        <v>0</v>
      </c>
      <c r="M59" s="646">
        <f t="shared" si="4"/>
        <v>0</v>
      </c>
      <c r="N59" s="245">
        <f t="shared" si="4"/>
        <v>0</v>
      </c>
      <c r="O59" s="646">
        <f t="shared" si="4"/>
        <v>0</v>
      </c>
      <c r="P59" s="245">
        <f t="shared" si="4"/>
        <v>0</v>
      </c>
      <c r="Q59" s="646">
        <f t="shared" si="4"/>
        <v>0</v>
      </c>
      <c r="R59" s="245">
        <f t="shared" si="4"/>
        <v>0</v>
      </c>
      <c r="S59" s="646">
        <f t="shared" si="4"/>
        <v>0</v>
      </c>
      <c r="T59" s="245">
        <f t="shared" si="4"/>
        <v>0</v>
      </c>
      <c r="U59" s="646">
        <f t="shared" si="4"/>
        <v>0</v>
      </c>
      <c r="V59" s="245">
        <f t="shared" si="4"/>
        <v>0</v>
      </c>
      <c r="W59" s="646">
        <f t="shared" si="4"/>
        <v>0</v>
      </c>
      <c r="X59" s="245">
        <f t="shared" si="4"/>
        <v>0</v>
      </c>
      <c r="Y59" s="646">
        <f t="shared" si="4"/>
        <v>0</v>
      </c>
      <c r="Z59" s="245">
        <f t="shared" si="4"/>
        <v>0</v>
      </c>
      <c r="AA59" s="47"/>
    </row>
    <row r="60" spans="1:27">
      <c r="B60" s="45"/>
      <c r="C60" s="949"/>
      <c r="D60" s="950"/>
      <c r="E60" s="950"/>
      <c r="F60" s="951"/>
      <c r="G60" s="950"/>
      <c r="H60" s="952"/>
      <c r="I60" s="953"/>
      <c r="J60" s="953"/>
      <c r="K60" s="953"/>
      <c r="L60" s="953"/>
      <c r="M60" s="953"/>
      <c r="N60" s="953"/>
      <c r="O60" s="953"/>
      <c r="P60" s="953"/>
      <c r="Q60" s="953"/>
      <c r="R60" s="953"/>
      <c r="S60" s="953"/>
      <c r="T60" s="953"/>
      <c r="U60" s="953"/>
      <c r="V60" s="953"/>
      <c r="W60" s="953"/>
      <c r="X60" s="953"/>
      <c r="Y60" s="953"/>
      <c r="Z60" s="952"/>
      <c r="AA60" s="47"/>
    </row>
    <row r="61" spans="1:27" ht="16.5" thickBot="1">
      <c r="B61" s="45"/>
      <c r="C61" s="946" t="s">
        <v>420</v>
      </c>
      <c r="D61" s="947"/>
      <c r="E61" s="948"/>
      <c r="F61" s="657">
        <f>0.65*F55</f>
        <v>0</v>
      </c>
      <c r="G61" s="474"/>
      <c r="H61" s="225">
        <f>F61*(1+$F$46)</f>
        <v>0</v>
      </c>
      <c r="I61" s="225">
        <f t="shared" ref="I61:Z61" si="5">H61*(1+$F$46)</f>
        <v>0</v>
      </c>
      <c r="J61" s="225">
        <f t="shared" si="5"/>
        <v>0</v>
      </c>
      <c r="K61" s="225">
        <f t="shared" si="5"/>
        <v>0</v>
      </c>
      <c r="L61" s="225">
        <f t="shared" si="5"/>
        <v>0</v>
      </c>
      <c r="M61" s="225">
        <f t="shared" si="5"/>
        <v>0</v>
      </c>
      <c r="N61" s="225">
        <f t="shared" si="5"/>
        <v>0</v>
      </c>
      <c r="O61" s="225">
        <f t="shared" si="5"/>
        <v>0</v>
      </c>
      <c r="P61" s="225">
        <f t="shared" si="5"/>
        <v>0</v>
      </c>
      <c r="Q61" s="225">
        <f t="shared" si="5"/>
        <v>0</v>
      </c>
      <c r="R61" s="225">
        <f t="shared" si="5"/>
        <v>0</v>
      </c>
      <c r="S61" s="225">
        <f t="shared" si="5"/>
        <v>0</v>
      </c>
      <c r="T61" s="225">
        <f t="shared" si="5"/>
        <v>0</v>
      </c>
      <c r="U61" s="225">
        <f t="shared" si="5"/>
        <v>0</v>
      </c>
      <c r="V61" s="225">
        <f t="shared" si="5"/>
        <v>0</v>
      </c>
      <c r="W61" s="225">
        <f t="shared" si="5"/>
        <v>0</v>
      </c>
      <c r="X61" s="225">
        <f t="shared" si="5"/>
        <v>0</v>
      </c>
      <c r="Y61" s="225">
        <f t="shared" si="5"/>
        <v>0</v>
      </c>
      <c r="Z61" s="225">
        <f t="shared" si="5"/>
        <v>0</v>
      </c>
      <c r="AA61" s="47"/>
    </row>
    <row r="62" spans="1:27">
      <c r="B62" s="45"/>
      <c r="C62" s="658" t="s">
        <v>421</v>
      </c>
      <c r="D62" s="242"/>
      <c r="E62" s="242"/>
      <c r="F62" s="252">
        <v>0</v>
      </c>
      <c r="G62" s="474"/>
      <c r="H62" s="245">
        <f>$F$62</f>
        <v>0</v>
      </c>
      <c r="I62" s="245">
        <f t="shared" ref="I62:Z62" si="6">$F$62</f>
        <v>0</v>
      </c>
      <c r="J62" s="245">
        <f t="shared" si="6"/>
        <v>0</v>
      </c>
      <c r="K62" s="245">
        <f t="shared" si="6"/>
        <v>0</v>
      </c>
      <c r="L62" s="245">
        <f t="shared" si="6"/>
        <v>0</v>
      </c>
      <c r="M62" s="245">
        <f t="shared" si="6"/>
        <v>0</v>
      </c>
      <c r="N62" s="245">
        <f t="shared" si="6"/>
        <v>0</v>
      </c>
      <c r="O62" s="245">
        <f t="shared" si="6"/>
        <v>0</v>
      </c>
      <c r="P62" s="245">
        <f t="shared" si="6"/>
        <v>0</v>
      </c>
      <c r="Q62" s="245">
        <f t="shared" si="6"/>
        <v>0</v>
      </c>
      <c r="R62" s="245">
        <f t="shared" si="6"/>
        <v>0</v>
      </c>
      <c r="S62" s="245">
        <f t="shared" si="6"/>
        <v>0</v>
      </c>
      <c r="T62" s="245">
        <f t="shared" si="6"/>
        <v>0</v>
      </c>
      <c r="U62" s="245">
        <f t="shared" si="6"/>
        <v>0</v>
      </c>
      <c r="V62" s="245">
        <f t="shared" si="6"/>
        <v>0</v>
      </c>
      <c r="W62" s="245">
        <f t="shared" si="6"/>
        <v>0</v>
      </c>
      <c r="X62" s="245">
        <f t="shared" si="6"/>
        <v>0</v>
      </c>
      <c r="Y62" s="245">
        <f t="shared" si="6"/>
        <v>0</v>
      </c>
      <c r="Z62" s="245">
        <f t="shared" si="6"/>
        <v>0</v>
      </c>
      <c r="AA62" s="47"/>
    </row>
    <row r="63" spans="1:27">
      <c r="B63" s="45"/>
      <c r="C63" s="929"/>
      <c r="D63" s="930"/>
      <c r="E63" s="930"/>
      <c r="F63" s="930"/>
      <c r="G63" s="930"/>
      <c r="H63" s="931"/>
      <c r="I63" s="932"/>
      <c r="J63" s="932"/>
      <c r="K63" s="932"/>
      <c r="L63" s="932"/>
      <c r="M63" s="932"/>
      <c r="N63" s="932"/>
      <c r="O63" s="932"/>
      <c r="P63" s="932"/>
      <c r="Q63" s="932"/>
      <c r="R63" s="932"/>
      <c r="S63" s="932"/>
      <c r="T63" s="932"/>
      <c r="U63" s="932"/>
      <c r="V63" s="932"/>
      <c r="W63" s="932"/>
      <c r="X63" s="932"/>
      <c r="Y63" s="932"/>
      <c r="Z63" s="931"/>
      <c r="AA63" s="47"/>
    </row>
    <row r="64" spans="1:27" ht="16.5" thickBot="1">
      <c r="B64" s="45"/>
      <c r="C64" s="933" t="s">
        <v>422</v>
      </c>
      <c r="D64" s="934"/>
      <c r="E64" s="935"/>
      <c r="F64" s="249">
        <f>F59-F61-F62</f>
        <v>0</v>
      </c>
      <c r="G64" s="250"/>
      <c r="H64" s="300">
        <f>H59-H61-H62</f>
        <v>0</v>
      </c>
      <c r="I64" s="300">
        <f>I59-I61-I62</f>
        <v>0</v>
      </c>
      <c r="J64" s="300">
        <f t="shared" ref="J64:Z64" si="7">J59-J61-J62</f>
        <v>0</v>
      </c>
      <c r="K64" s="300">
        <f t="shared" si="7"/>
        <v>0</v>
      </c>
      <c r="L64" s="300">
        <f t="shared" si="7"/>
        <v>0</v>
      </c>
      <c r="M64" s="300">
        <f t="shared" si="7"/>
        <v>0</v>
      </c>
      <c r="N64" s="300">
        <f t="shared" si="7"/>
        <v>0</v>
      </c>
      <c r="O64" s="300">
        <f t="shared" si="7"/>
        <v>0</v>
      </c>
      <c r="P64" s="300">
        <f t="shared" si="7"/>
        <v>0</v>
      </c>
      <c r="Q64" s="300">
        <f t="shared" si="7"/>
        <v>0</v>
      </c>
      <c r="R64" s="300">
        <f t="shared" si="7"/>
        <v>0</v>
      </c>
      <c r="S64" s="300">
        <f t="shared" si="7"/>
        <v>0</v>
      </c>
      <c r="T64" s="300">
        <f t="shared" si="7"/>
        <v>0</v>
      </c>
      <c r="U64" s="300">
        <f t="shared" si="7"/>
        <v>0</v>
      </c>
      <c r="V64" s="300">
        <f t="shared" si="7"/>
        <v>0</v>
      </c>
      <c r="W64" s="300">
        <f t="shared" si="7"/>
        <v>0</v>
      </c>
      <c r="X64" s="300">
        <f t="shared" si="7"/>
        <v>0</v>
      </c>
      <c r="Y64" s="300">
        <f t="shared" si="7"/>
        <v>0</v>
      </c>
      <c r="Z64" s="300">
        <f t="shared" si="7"/>
        <v>0</v>
      </c>
      <c r="AA64" s="47"/>
    </row>
    <row r="65" spans="2:27" ht="16.5" thickBot="1">
      <c r="B65" s="45"/>
      <c r="C65" s="936" t="s">
        <v>423</v>
      </c>
      <c r="D65" s="937"/>
      <c r="E65" s="937"/>
      <c r="F65" s="435">
        <f>-(F50)</f>
        <v>0</v>
      </c>
      <c r="G65" s="436"/>
      <c r="H65" s="437">
        <f>F65</f>
        <v>0</v>
      </c>
      <c r="I65" s="437">
        <f t="shared" ref="I65:Z65" si="8">H65</f>
        <v>0</v>
      </c>
      <c r="J65" s="437">
        <f t="shared" si="8"/>
        <v>0</v>
      </c>
      <c r="K65" s="437">
        <f t="shared" si="8"/>
        <v>0</v>
      </c>
      <c r="L65" s="437">
        <f t="shared" si="8"/>
        <v>0</v>
      </c>
      <c r="M65" s="437">
        <f t="shared" si="8"/>
        <v>0</v>
      </c>
      <c r="N65" s="437">
        <f t="shared" si="8"/>
        <v>0</v>
      </c>
      <c r="O65" s="437">
        <f t="shared" si="8"/>
        <v>0</v>
      </c>
      <c r="P65" s="437">
        <f t="shared" si="8"/>
        <v>0</v>
      </c>
      <c r="Q65" s="437">
        <f t="shared" si="8"/>
        <v>0</v>
      </c>
      <c r="R65" s="437">
        <f t="shared" si="8"/>
        <v>0</v>
      </c>
      <c r="S65" s="437">
        <f t="shared" si="8"/>
        <v>0</v>
      </c>
      <c r="T65" s="437">
        <f t="shared" si="8"/>
        <v>0</v>
      </c>
      <c r="U65" s="437">
        <f t="shared" si="8"/>
        <v>0</v>
      </c>
      <c r="V65" s="437">
        <f t="shared" si="8"/>
        <v>0</v>
      </c>
      <c r="W65" s="437">
        <f t="shared" si="8"/>
        <v>0</v>
      </c>
      <c r="X65" s="437">
        <f t="shared" si="8"/>
        <v>0</v>
      </c>
      <c r="Y65" s="437">
        <f t="shared" si="8"/>
        <v>0</v>
      </c>
      <c r="Z65" s="438">
        <f t="shared" si="8"/>
        <v>0</v>
      </c>
      <c r="AA65" s="47"/>
    </row>
    <row r="66" spans="2:27" ht="16.5" thickBot="1">
      <c r="B66" s="45"/>
      <c r="C66" s="921" t="s">
        <v>424</v>
      </c>
      <c r="D66" s="922"/>
      <c r="E66" s="923"/>
      <c r="F66" s="249">
        <f>F64+F65</f>
        <v>0</v>
      </c>
      <c r="G66" s="647"/>
      <c r="H66" s="245">
        <f>H64+H65</f>
        <v>0</v>
      </c>
      <c r="I66" s="245">
        <f t="shared" ref="I66:Z66" si="9">I64+I65</f>
        <v>0</v>
      </c>
      <c r="J66" s="245">
        <f t="shared" si="9"/>
        <v>0</v>
      </c>
      <c r="K66" s="245">
        <f t="shared" si="9"/>
        <v>0</v>
      </c>
      <c r="L66" s="245">
        <f t="shared" si="9"/>
        <v>0</v>
      </c>
      <c r="M66" s="245">
        <f t="shared" si="9"/>
        <v>0</v>
      </c>
      <c r="N66" s="245">
        <f t="shared" si="9"/>
        <v>0</v>
      </c>
      <c r="O66" s="245">
        <f t="shared" si="9"/>
        <v>0</v>
      </c>
      <c r="P66" s="245">
        <f t="shared" si="9"/>
        <v>0</v>
      </c>
      <c r="Q66" s="245">
        <f t="shared" si="9"/>
        <v>0</v>
      </c>
      <c r="R66" s="245">
        <f t="shared" si="9"/>
        <v>0</v>
      </c>
      <c r="S66" s="245">
        <f t="shared" si="9"/>
        <v>0</v>
      </c>
      <c r="T66" s="245">
        <f t="shared" si="9"/>
        <v>0</v>
      </c>
      <c r="U66" s="245">
        <f t="shared" si="9"/>
        <v>0</v>
      </c>
      <c r="V66" s="245">
        <f t="shared" si="9"/>
        <v>0</v>
      </c>
      <c r="W66" s="245">
        <f t="shared" si="9"/>
        <v>0</v>
      </c>
      <c r="X66" s="245">
        <f t="shared" si="9"/>
        <v>0</v>
      </c>
      <c r="Y66" s="245">
        <f t="shared" si="9"/>
        <v>0</v>
      </c>
      <c r="Z66" s="245">
        <f t="shared" si="9"/>
        <v>0</v>
      </c>
      <c r="AA66" s="47"/>
    </row>
    <row r="67" spans="2:27" ht="16.5" thickBot="1">
      <c r="B67" s="45"/>
      <c r="C67" s="924"/>
      <c r="D67" s="925"/>
      <c r="E67" s="925"/>
      <c r="F67" s="926"/>
      <c r="G67" s="926"/>
      <c r="H67" s="927"/>
      <c r="I67" s="928"/>
      <c r="J67" s="928"/>
      <c r="K67" s="928"/>
      <c r="L67" s="928"/>
      <c r="M67" s="928"/>
      <c r="N67" s="928"/>
      <c r="O67" s="928"/>
      <c r="P67" s="928"/>
      <c r="Q67" s="928"/>
      <c r="R67" s="928"/>
      <c r="S67" s="928"/>
      <c r="T67" s="928"/>
      <c r="U67" s="928"/>
      <c r="V67" s="928"/>
      <c r="W67" s="928"/>
      <c r="X67" s="928"/>
      <c r="Y67" s="928"/>
      <c r="Z67" s="927"/>
      <c r="AA67" s="47"/>
    </row>
    <row r="68" spans="2:27" ht="16.5" thickBot="1">
      <c r="B68" s="45"/>
      <c r="C68" s="918" t="s">
        <v>425</v>
      </c>
      <c r="D68" s="919"/>
      <c r="E68" s="920"/>
      <c r="F68" s="246">
        <f>IF(F64&lt;0,F64/-F65,IF(F65&lt;&gt;0,ABS((F64/F65)),0))</f>
        <v>0</v>
      </c>
      <c r="G68" s="247"/>
      <c r="H68" s="248">
        <f>IF(AND(H64&lt;0,H65&lt;&gt;0),H64/-H65,IF(H65&lt;&gt;0,ABS((H64/H65)),0))</f>
        <v>0</v>
      </c>
      <c r="I68" s="248">
        <f t="shared" ref="I68:Z68" si="10">IF(AND(I64&lt;0,I65&lt;&gt;0),I64/-I65,IF(I65&lt;&gt;0,ABS((I64/I65)),0))</f>
        <v>0</v>
      </c>
      <c r="J68" s="248">
        <f t="shared" si="10"/>
        <v>0</v>
      </c>
      <c r="K68" s="248">
        <f t="shared" si="10"/>
        <v>0</v>
      </c>
      <c r="L68" s="248">
        <f t="shared" si="10"/>
        <v>0</v>
      </c>
      <c r="M68" s="248">
        <f t="shared" si="10"/>
        <v>0</v>
      </c>
      <c r="N68" s="248">
        <f t="shared" si="10"/>
        <v>0</v>
      </c>
      <c r="O68" s="248">
        <f t="shared" si="10"/>
        <v>0</v>
      </c>
      <c r="P68" s="248">
        <f t="shared" si="10"/>
        <v>0</v>
      </c>
      <c r="Q68" s="248">
        <f t="shared" si="10"/>
        <v>0</v>
      </c>
      <c r="R68" s="248">
        <f t="shared" si="10"/>
        <v>0</v>
      </c>
      <c r="S68" s="248">
        <f t="shared" si="10"/>
        <v>0</v>
      </c>
      <c r="T68" s="248">
        <f t="shared" si="10"/>
        <v>0</v>
      </c>
      <c r="U68" s="248">
        <f t="shared" si="10"/>
        <v>0</v>
      </c>
      <c r="V68" s="248">
        <f t="shared" si="10"/>
        <v>0</v>
      </c>
      <c r="W68" s="248">
        <f t="shared" si="10"/>
        <v>0</v>
      </c>
      <c r="X68" s="248">
        <f t="shared" si="10"/>
        <v>0</v>
      </c>
      <c r="Y68" s="248">
        <f t="shared" si="10"/>
        <v>0</v>
      </c>
      <c r="Z68" s="248">
        <f t="shared" si="10"/>
        <v>0</v>
      </c>
      <c r="AA68" s="47"/>
    </row>
    <row r="69" spans="2:27">
      <c r="B69" s="45"/>
      <c r="C69" s="243"/>
      <c r="D69" s="243"/>
      <c r="E69" s="243"/>
      <c r="F69" s="226"/>
      <c r="G69" s="226"/>
      <c r="H69" s="244"/>
      <c r="I69" s="244"/>
      <c r="J69" s="244"/>
      <c r="K69" s="244"/>
      <c r="L69" s="244"/>
      <c r="M69" s="244"/>
      <c r="N69" s="244"/>
      <c r="O69" s="244"/>
      <c r="P69" s="244"/>
      <c r="Q69" s="244"/>
      <c r="R69" s="244"/>
      <c r="S69" s="244"/>
      <c r="T69" s="244"/>
      <c r="U69" s="244"/>
      <c r="V69" s="244"/>
      <c r="W69" s="244"/>
      <c r="X69" s="244"/>
      <c r="Y69" s="244"/>
      <c r="Z69" s="244"/>
      <c r="AA69" s="47"/>
    </row>
    <row r="70" spans="2:27">
      <c r="B70" s="45"/>
      <c r="C70" s="253" t="s">
        <v>426</v>
      </c>
      <c r="D70" s="254"/>
      <c r="E70" s="254"/>
      <c r="F70" s="254"/>
      <c r="G70" s="254"/>
      <c r="AA70" s="47"/>
    </row>
    <row r="71" spans="2:27" ht="3.95" customHeight="1">
      <c r="B71" s="45"/>
      <c r="AA71" s="47"/>
    </row>
    <row r="72" spans="2:27">
      <c r="B72" s="140"/>
      <c r="C72" s="297" t="str">
        <f>IF(F65=0,"Skip this section. No debt service is proposed in the pro forma","")</f>
        <v>Skip this section. No debt service is proposed in the pro forma</v>
      </c>
      <c r="J72" s="411">
        <f>ROUND('5a.Operating Cost Standard'!F39,0)</f>
        <v>0</v>
      </c>
      <c r="K72" s="411">
        <f>ROUND('5a.Operating Cost Standard'!I43,0)</f>
        <v>0</v>
      </c>
      <c r="L72" s="411">
        <f>ROUND('5a.Operating Cost Standard'!J43,0)</f>
        <v>0</v>
      </c>
      <c r="AA72" s="47"/>
    </row>
    <row r="73" spans="2:27" ht="15.95" customHeight="1">
      <c r="B73" s="45"/>
      <c r="C73" s="944" t="s">
        <v>427</v>
      </c>
      <c r="D73" s="944"/>
      <c r="E73" s="270"/>
      <c r="F73" s="659"/>
      <c r="H73" s="263" t="str">
        <f>IF(F73="Yes","Skip the remainder of this section","")</f>
        <v/>
      </c>
      <c r="AA73" s="47"/>
    </row>
    <row r="74" spans="2:27" ht="15" customHeight="1">
      <c r="B74" s="45"/>
      <c r="C74" s="944"/>
      <c r="D74" s="944"/>
      <c r="E74" s="270"/>
      <c r="F74" s="471"/>
      <c r="AA74" s="47"/>
    </row>
    <row r="75" spans="2:27" ht="3.95" customHeight="1">
      <c r="B75" s="45"/>
      <c r="C75" s="266"/>
      <c r="D75" s="266"/>
      <c r="E75" s="266"/>
      <c r="F75" s="471"/>
      <c r="AA75" s="47"/>
    </row>
    <row r="76" spans="2:27" ht="15.95" customHeight="1">
      <c r="B76" s="45"/>
      <c r="C76" s="954" t="s">
        <v>428</v>
      </c>
      <c r="D76" s="954"/>
      <c r="E76" s="412"/>
      <c r="F76" s="413" t="s">
        <v>429</v>
      </c>
      <c r="G76" s="414" t="str">
        <f>_xlfn.CONCAT("$",J72+K72," ($",J72," OCS + $",K72, " owner-paid utilities)")</f>
        <v>$0 ($0 OCS + $0 owner-paid utilities)</v>
      </c>
      <c r="H76" s="414"/>
      <c r="AA76" s="47"/>
    </row>
    <row r="77" spans="2:27" ht="15" customHeight="1">
      <c r="B77" s="45"/>
      <c r="C77" s="954"/>
      <c r="D77" s="954"/>
      <c r="E77" s="412"/>
      <c r="F77" s="413" t="s">
        <v>430</v>
      </c>
      <c r="G77" s="414" t="str">
        <f>_xlfn.CONCAT("$",J72+K72+L72," ($",J72+K72," contract rent + $",L72," tenant-paid utilities)")</f>
        <v>$0 ($0 contract rent + $0 tenant-paid utilities)</v>
      </c>
      <c r="H77" s="414"/>
      <c r="AA77" s="47"/>
    </row>
    <row r="78" spans="2:27" ht="4.1500000000000004" customHeight="1">
      <c r="B78" s="45"/>
      <c r="C78" s="738"/>
      <c r="D78" s="738"/>
      <c r="E78" s="412"/>
      <c r="F78" s="413"/>
      <c r="G78" s="414"/>
      <c r="H78" s="414"/>
      <c r="AA78" s="47"/>
    </row>
    <row r="79" spans="2:27" ht="14.45" customHeight="1">
      <c r="B79" s="45"/>
      <c r="C79" s="954" t="s">
        <v>431</v>
      </c>
      <c r="D79" s="954"/>
      <c r="E79" s="954"/>
      <c r="F79" s="954"/>
      <c r="G79" s="954"/>
      <c r="H79" s="954"/>
      <c r="AA79" s="47"/>
    </row>
    <row r="80" spans="2:27" ht="4.9000000000000004" customHeight="1">
      <c r="B80" s="45"/>
      <c r="C80" s="738"/>
      <c r="D80" s="738"/>
      <c r="E80" s="412"/>
      <c r="F80" s="413"/>
      <c r="G80" s="414"/>
      <c r="H80" s="414"/>
      <c r="AA80" s="47"/>
    </row>
    <row r="81" spans="2:27" ht="15" customHeight="1">
      <c r="B81" s="45"/>
      <c r="C81" s="874"/>
      <c r="D81" s="875"/>
      <c r="E81" s="875"/>
      <c r="F81" s="875"/>
      <c r="G81" s="414"/>
      <c r="H81" s="414"/>
      <c r="AA81" s="47"/>
    </row>
    <row r="82" spans="2:27" ht="17.45" customHeight="1">
      <c r="B82" s="45"/>
      <c r="C82" s="875"/>
      <c r="D82" s="875"/>
      <c r="E82" s="875"/>
      <c r="F82" s="875"/>
      <c r="G82" s="414"/>
      <c r="H82" s="414"/>
      <c r="AA82" s="47"/>
    </row>
    <row r="83" spans="2:27">
      <c r="B83" s="45"/>
      <c r="C83" s="256" t="s">
        <v>420</v>
      </c>
      <c r="F83" s="258">
        <f>F61</f>
        <v>0</v>
      </c>
      <c r="AA83" s="47"/>
    </row>
    <row r="84" spans="2:27" ht="3.95" customHeight="1">
      <c r="B84" s="45"/>
      <c r="C84" s="256"/>
      <c r="F84" s="257"/>
      <c r="AA84" s="47"/>
    </row>
    <row r="85" spans="2:27">
      <c r="B85" s="45"/>
      <c r="C85" s="196" t="s">
        <v>432</v>
      </c>
      <c r="D85" s="712"/>
      <c r="E85" s="712"/>
      <c r="F85" s="255">
        <f>IF((SUM('5a.Operating Cost Standard'!G56:G62)+SUM('5a.Operating Cost Standard'!G43:G49))&lt;&gt;0,((SUM('5a.Operating Cost Standard'!G43:G49)/(SUM('5a.Operating Cost Standard'!G56:G62)+SUM('5a.Operating Cost Standard'!G43:G49)))),0)</f>
        <v>0</v>
      </c>
      <c r="AA85" s="47"/>
    </row>
    <row r="86" spans="2:27" ht="3.95" customHeight="1">
      <c r="B86" s="45"/>
      <c r="C86" s="196"/>
      <c r="D86" s="712"/>
      <c r="E86" s="712"/>
      <c r="F86" s="255"/>
      <c r="AA86" s="47"/>
    </row>
    <row r="87" spans="2:27">
      <c r="B87" s="45"/>
      <c r="C87" s="196" t="s">
        <v>433</v>
      </c>
      <c r="D87" s="712"/>
      <c r="E87" s="712"/>
      <c r="F87" s="255">
        <f>IF((SUM('5a.Operating Cost Standard'!G43:G49)+(SUM('5a.Operating Cost Standard'!G56:G62)))&lt;&gt;0,(SUM('5a.Operating Cost Standard'!G56:G62)/(SUM('5a.Operating Cost Standard'!G43:G49)+(SUM('5a.Operating Cost Standard'!G56:G62)))),0)</f>
        <v>0</v>
      </c>
      <c r="AA87" s="47"/>
    </row>
    <row r="88" spans="2:27" ht="3.95" customHeight="1">
      <c r="B88" s="45"/>
      <c r="C88" s="196"/>
      <c r="D88" s="712"/>
      <c r="E88" s="712"/>
      <c r="F88" s="255"/>
      <c r="AA88" s="47"/>
    </row>
    <row r="89" spans="2:27">
      <c r="B89" s="45"/>
      <c r="C89" s="712" t="s">
        <v>434</v>
      </c>
      <c r="D89" s="156"/>
      <c r="E89" s="156"/>
      <c r="F89" s="660"/>
      <c r="AA89" s="47"/>
    </row>
    <row r="90" spans="2:27" ht="3.95" customHeight="1">
      <c r="B90" s="45"/>
      <c r="C90" s="712"/>
      <c r="D90" s="156"/>
      <c r="E90" s="156"/>
      <c r="F90" s="189"/>
      <c r="AA90" s="47"/>
    </row>
    <row r="91" spans="2:27">
      <c r="B91" s="45"/>
      <c r="C91" s="196" t="s">
        <v>435</v>
      </c>
      <c r="D91" s="156"/>
      <c r="E91" s="156"/>
      <c r="F91" s="661"/>
      <c r="AA91" s="47"/>
    </row>
    <row r="92" spans="2:27" ht="3.95" customHeight="1">
      <c r="B92" s="45"/>
      <c r="C92" s="196"/>
      <c r="D92" s="156"/>
      <c r="E92" s="156"/>
      <c r="F92" s="189"/>
      <c r="AA92" s="47"/>
    </row>
    <row r="93" spans="2:27">
      <c r="B93" s="45"/>
      <c r="C93" s="196" t="s">
        <v>436</v>
      </c>
      <c r="D93" s="156"/>
      <c r="E93" s="156"/>
      <c r="F93" s="661"/>
      <c r="AA93" s="47"/>
    </row>
    <row r="94" spans="2:27" ht="5.0999999999999996" customHeight="1">
      <c r="B94" s="45"/>
      <c r="C94" s="196"/>
      <c r="D94" s="156"/>
      <c r="E94" s="156"/>
      <c r="F94" s="472"/>
      <c r="AA94" s="47"/>
    </row>
    <row r="95" spans="2:27">
      <c r="B95" s="45"/>
      <c r="C95" s="267" t="s">
        <v>437</v>
      </c>
      <c r="D95" s="254"/>
      <c r="E95" s="262" t="s">
        <v>438</v>
      </c>
      <c r="F95" s="262" t="s">
        <v>439</v>
      </c>
      <c r="AA95" s="47"/>
    </row>
    <row r="96" spans="2:27">
      <c r="B96" s="45"/>
      <c r="C96" s="22" t="s">
        <v>440</v>
      </c>
      <c r="E96" s="259">
        <f>F55</f>
        <v>0</v>
      </c>
      <c r="F96" s="259">
        <f>F56</f>
        <v>0</v>
      </c>
      <c r="AA96" s="47"/>
    </row>
    <row r="97" spans="2:27">
      <c r="B97" s="45"/>
      <c r="C97" s="22" t="s">
        <v>441</v>
      </c>
      <c r="E97" s="259">
        <f>-E96*$F48</f>
        <v>0</v>
      </c>
      <c r="F97" s="259">
        <f>-F96*$F48</f>
        <v>0</v>
      </c>
      <c r="AA97" s="47"/>
    </row>
    <row r="98" spans="2:27">
      <c r="B98" s="45"/>
      <c r="C98" s="22" t="s">
        <v>442</v>
      </c>
      <c r="E98" s="46"/>
      <c r="F98" s="259">
        <f>F58</f>
        <v>0</v>
      </c>
      <c r="AA98" s="47"/>
    </row>
    <row r="99" spans="2:27">
      <c r="B99" s="45"/>
      <c r="C99" s="22" t="s">
        <v>443</v>
      </c>
      <c r="E99" s="259">
        <f>SUM(E96:E98)</f>
        <v>0</v>
      </c>
      <c r="F99" s="259">
        <f>SUM(F96:F98)</f>
        <v>0</v>
      </c>
      <c r="AA99" s="47"/>
    </row>
    <row r="100" spans="2:27" ht="3.95" customHeight="1">
      <c r="B100" s="45"/>
      <c r="E100" s="260"/>
      <c r="F100" s="260"/>
      <c r="AA100" s="47"/>
    </row>
    <row r="101" spans="2:27">
      <c r="B101" s="45"/>
      <c r="C101" s="22" t="s">
        <v>444</v>
      </c>
      <c r="E101" s="261">
        <f>IF(F89="Yes",F91*F83,F85*F83)</f>
        <v>0</v>
      </c>
      <c r="F101" s="261">
        <f>IF(F89="Yes",F93*F83,F87*F83)</f>
        <v>0</v>
      </c>
      <c r="AA101" s="47"/>
    </row>
    <row r="102" spans="2:27">
      <c r="B102" s="45"/>
      <c r="C102" s="22" t="s">
        <v>445</v>
      </c>
      <c r="E102" s="261">
        <f>IF(F89="Yes",F91*F62,F85*F62)</f>
        <v>0</v>
      </c>
      <c r="F102" s="261">
        <f>IF(F89="Yes",F93*F62,F87*F62)</f>
        <v>0</v>
      </c>
      <c r="AA102" s="47"/>
    </row>
    <row r="103" spans="2:27" ht="3.95" customHeight="1">
      <c r="B103" s="45"/>
      <c r="E103" s="260"/>
      <c r="F103" s="260"/>
      <c r="AA103" s="47"/>
    </row>
    <row r="104" spans="2:27">
      <c r="B104" s="45"/>
      <c r="C104" s="22" t="s">
        <v>446</v>
      </c>
      <c r="E104" s="259">
        <f>E99-(E101+E102)</f>
        <v>0</v>
      </c>
      <c r="F104" s="259">
        <f>F99-(F101+F102)</f>
        <v>0</v>
      </c>
      <c r="AA104" s="47"/>
    </row>
    <row r="105" spans="2:27" ht="3.95" customHeight="1">
      <c r="B105" s="45"/>
      <c r="E105" s="46"/>
      <c r="F105" s="46"/>
      <c r="AA105" s="47"/>
    </row>
    <row r="106" spans="2:27">
      <c r="B106" s="45"/>
      <c r="C106" s="22" t="s">
        <v>447</v>
      </c>
      <c r="E106" s="260"/>
      <c r="F106" s="259">
        <f>F65</f>
        <v>0</v>
      </c>
      <c r="AA106" s="47"/>
    </row>
    <row r="107" spans="2:27" ht="3.95" customHeight="1">
      <c r="B107" s="45"/>
      <c r="E107" s="260"/>
      <c r="F107" s="260"/>
      <c r="AA107" s="47"/>
    </row>
    <row r="108" spans="2:27">
      <c r="B108" s="45"/>
      <c r="C108" s="22" t="s">
        <v>448</v>
      </c>
      <c r="E108" s="259">
        <f>E104</f>
        <v>0</v>
      </c>
      <c r="F108" s="259">
        <f>F104+F106</f>
        <v>0</v>
      </c>
      <c r="H108" s="269" t="str">
        <f>IF(AND(F73&lt;&gt;"Yes",F104&lt;ABS(F106)),"Cash flow from Non-PRAC portion of building is insufficient to cover debt service. PRAC revenue cannot support debt service.","")</f>
        <v/>
      </c>
      <c r="I108" s="264"/>
      <c r="J108" s="264"/>
      <c r="K108" s="264"/>
      <c r="L108" s="264"/>
      <c r="M108" s="264"/>
      <c r="N108" s="264"/>
      <c r="O108" s="264"/>
      <c r="P108" s="264"/>
      <c r="AA108" s="47"/>
    </row>
    <row r="109" spans="2:27">
      <c r="B109" s="45"/>
      <c r="C109" s="22" t="s">
        <v>449</v>
      </c>
      <c r="E109" s="271" t="s">
        <v>52</v>
      </c>
      <c r="F109" s="296" t="str">
        <f>IF(ABS(F106)&gt;0,F104/ABS(F106),"N/A")</f>
        <v>N/A</v>
      </c>
      <c r="H109" s="275" t="str">
        <f>IF(AND(F73&lt;&gt;"Yes",F109&lt;1.1),"The debt service coverage ratio on non-PRAC revenue is below 1.11","")</f>
        <v/>
      </c>
      <c r="I109" s="264"/>
      <c r="J109" s="264"/>
      <c r="K109" s="264"/>
      <c r="L109" s="264"/>
      <c r="M109" s="264"/>
      <c r="N109" s="264"/>
      <c r="O109" s="264"/>
      <c r="P109" s="264"/>
      <c r="AA109" s="47"/>
    </row>
    <row r="110" spans="2:27">
      <c r="B110" s="45"/>
      <c r="F110" s="265"/>
      <c r="H110" s="268"/>
      <c r="I110" s="264"/>
      <c r="J110" s="264"/>
      <c r="K110" s="264"/>
      <c r="L110" s="264"/>
      <c r="M110" s="264"/>
      <c r="N110" s="264"/>
      <c r="O110" s="264"/>
      <c r="P110" s="264"/>
      <c r="AA110" s="47"/>
    </row>
    <row r="111" spans="2:27" ht="15.95" customHeight="1">
      <c r="B111" s="45"/>
      <c r="C111" s="945" t="s">
        <v>450</v>
      </c>
      <c r="D111" s="945"/>
      <c r="E111" s="945"/>
      <c r="F111" s="945"/>
      <c r="G111" s="945"/>
      <c r="H111" s="945"/>
      <c r="I111" s="945"/>
      <c r="J111" s="273"/>
      <c r="AA111" s="47"/>
    </row>
    <row r="112" spans="2:27">
      <c r="B112" s="45"/>
      <c r="AA112" s="47"/>
    </row>
    <row r="113" spans="2:27">
      <c r="B113" s="45"/>
      <c r="AA113" s="47"/>
    </row>
    <row r="114" spans="2:27">
      <c r="B114" s="45"/>
      <c r="AA114" s="47"/>
    </row>
    <row r="115" spans="2:27">
      <c r="B115" s="45"/>
      <c r="AA115" s="47"/>
    </row>
    <row r="116" spans="2:27">
      <c r="B116" s="45"/>
      <c r="AA116" s="47"/>
    </row>
    <row r="117" spans="2:27">
      <c r="B117" s="45"/>
      <c r="AA117" s="47"/>
    </row>
    <row r="118" spans="2:27" ht="16.5" thickBot="1">
      <c r="B118" s="48"/>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50"/>
    </row>
  </sheetData>
  <sheetProtection algorithmName="SHA-512" hashValue="thBuAKuF4uMXNuV2s0+AImS/1tLyXkkVi4vk1apKWIwQ//2BtdAULsAj0fcB44YrifJqb8t8QnbfCzz89ZrWPg==" saltValue="dI0buhSL2mmc7fuwOIpU+A==" spinCount="100000" sheet="1" objects="1" scenarios="1"/>
  <mergeCells count="23">
    <mergeCell ref="C73:D74"/>
    <mergeCell ref="C111:I111"/>
    <mergeCell ref="C59:E59"/>
    <mergeCell ref="C60:Z60"/>
    <mergeCell ref="C61:E61"/>
    <mergeCell ref="C76:D77"/>
    <mergeCell ref="C81:F82"/>
    <mergeCell ref="C79:H79"/>
    <mergeCell ref="C3:Z3"/>
    <mergeCell ref="C41:F41"/>
    <mergeCell ref="C52:F52"/>
    <mergeCell ref="C54:E54"/>
    <mergeCell ref="F54:G54"/>
    <mergeCell ref="H44:I52"/>
    <mergeCell ref="C56:E56"/>
    <mergeCell ref="C68:E68"/>
    <mergeCell ref="C66:E66"/>
    <mergeCell ref="C57:D57"/>
    <mergeCell ref="C67:Z67"/>
    <mergeCell ref="C63:Z63"/>
    <mergeCell ref="C64:E64"/>
    <mergeCell ref="C65:E65"/>
    <mergeCell ref="C58:E58"/>
  </mergeCells>
  <conditionalFormatting sqref="H73">
    <cfRule type="expression" dxfId="78" priority="14">
      <formula>$F$73="Yes"</formula>
    </cfRule>
  </conditionalFormatting>
  <conditionalFormatting sqref="H109">
    <cfRule type="expression" dxfId="77" priority="13">
      <formula>$F$106&lt;&gt;0</formula>
    </cfRule>
  </conditionalFormatting>
  <conditionalFormatting sqref="C76:K77">
    <cfRule type="expression" dxfId="76" priority="3">
      <formula>$F$73="Yes"</formula>
    </cfRule>
  </conditionalFormatting>
  <conditionalFormatting sqref="C81:F82">
    <cfRule type="expression" dxfId="75" priority="2">
      <formula>$F$73="Yes"</formula>
    </cfRule>
  </conditionalFormatting>
  <conditionalFormatting sqref="C79:H79">
    <cfRule type="expression" dxfId="74" priority="1">
      <formula>$F$73="Yes"</formula>
    </cfRule>
  </conditionalFormatting>
  <dataValidations count="1">
    <dataValidation type="list" allowBlank="1" showInputMessage="1" showErrorMessage="1" sqref="F89:F90 F73" xr:uid="{ACA7F053-5EA5-344C-A59A-4CA041C09A72}">
      <formula1>"Yes,No"</formula1>
    </dataValidation>
  </dataValidations>
  <pageMargins left="0.25" right="0.25" top="0.75" bottom="0.75" header="0.3" footer="0.3"/>
  <pageSetup scale="94" orientation="landscape" r:id="rId1"/>
  <rowBreaks count="1" manualBreakCount="1">
    <brk id="69" max="16383" man="1"/>
  </rowBreaks>
  <ignoredErrors>
    <ignoredError sqref="H57:Z57 F97"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F446-D399-4339-963E-836213EF408C}">
  <sheetPr>
    <tabColor theme="9" tint="0.59999389629810485"/>
  </sheetPr>
  <dimension ref="A1:L109"/>
  <sheetViews>
    <sheetView showGridLines="0" zoomScaleNormal="100" workbookViewId="0">
      <selection activeCell="C3" sqref="C3:I3"/>
    </sheetView>
  </sheetViews>
  <sheetFormatPr defaultColWidth="11" defaultRowHeight="15.75"/>
  <cols>
    <col min="1" max="1" width="1" style="394" customWidth="1"/>
    <col min="2" max="2" width="1.875" style="46" customWidth="1"/>
    <col min="3" max="3" width="10.875" style="46" customWidth="1"/>
    <col min="4" max="4" width="11" style="46"/>
    <col min="5" max="5" width="33" style="46" customWidth="1"/>
    <col min="6" max="6" width="58.75" style="46" customWidth="1"/>
    <col min="7" max="7" width="16.625" style="46" customWidth="1"/>
    <col min="8" max="8" width="26.625" style="46" customWidth="1"/>
    <col min="9" max="9" width="23.375" style="46" customWidth="1"/>
    <col min="10" max="10" width="1.875" style="46" customWidth="1"/>
    <col min="11" max="11" width="11" style="46"/>
    <col min="12" max="12" width="11" style="169"/>
    <col min="13" max="16384" width="11" style="46"/>
  </cols>
  <sheetData>
    <row r="1" spans="1:12" s="519" customFormat="1" ht="3.95" customHeight="1" thickBot="1">
      <c r="A1" s="662"/>
      <c r="L1" s="520"/>
    </row>
    <row r="2" spans="1:12" ht="8.1" customHeight="1">
      <c r="B2" s="51"/>
      <c r="C2" s="52"/>
      <c r="D2" s="52"/>
      <c r="E2" s="52"/>
      <c r="F2" s="52"/>
      <c r="G2" s="52"/>
      <c r="H2" s="52"/>
      <c r="I2" s="52"/>
      <c r="J2" s="53"/>
    </row>
    <row r="3" spans="1:12" ht="18" customHeight="1">
      <c r="B3" s="45"/>
      <c r="C3" s="793" t="s">
        <v>451</v>
      </c>
      <c r="D3" s="794"/>
      <c r="E3" s="794"/>
      <c r="F3" s="794"/>
      <c r="G3" s="794"/>
      <c r="H3" s="794"/>
      <c r="I3" s="789"/>
      <c r="J3" s="47"/>
    </row>
    <row r="4" spans="1:12">
      <c r="B4" s="45"/>
      <c r="C4" s="54"/>
      <c r="J4" s="47"/>
    </row>
    <row r="5" spans="1:12">
      <c r="B5" s="45"/>
      <c r="C5" s="796" t="str">
        <f>IF('Toolkit Instructions'!G5="","Enter Project Name on Instructions Tab",CONCATENATE("Project Name: ",'Toolkit Instructions'!G5))</f>
        <v>Enter Project Name on Instructions Tab</v>
      </c>
      <c r="D5" s="796"/>
      <c r="E5" s="796"/>
      <c r="F5" s="796"/>
      <c r="G5" s="796"/>
      <c r="H5" s="796"/>
      <c r="I5" s="711"/>
      <c r="J5" s="47"/>
    </row>
    <row r="6" spans="1:12" ht="6" customHeight="1">
      <c r="B6" s="45"/>
      <c r="C6" s="55"/>
      <c r="J6" s="47"/>
    </row>
    <row r="7" spans="1:12">
      <c r="B7" s="45"/>
      <c r="C7" s="797" t="str">
        <f>IF('Toolkit Instructions'!$G$7="","Enter Project Sponsor on Instructions Tab",CONCATENATE("Project Sponsor: ",'Toolkit Instructions'!$G$7))</f>
        <v>Enter Project Sponsor on Instructions Tab</v>
      </c>
      <c r="D7" s="797"/>
      <c r="E7" s="797"/>
      <c r="F7" s="797"/>
      <c r="G7" s="797"/>
      <c r="H7" s="797"/>
      <c r="I7" s="712"/>
      <c r="J7" s="47"/>
    </row>
    <row r="8" spans="1:12">
      <c r="B8" s="45"/>
      <c r="C8" s="712"/>
      <c r="D8" s="712"/>
      <c r="E8" s="712"/>
      <c r="F8" s="712"/>
      <c r="G8" s="712"/>
      <c r="H8" s="712"/>
      <c r="I8" s="712"/>
      <c r="J8" s="56"/>
    </row>
    <row r="9" spans="1:12">
      <c r="B9" s="45"/>
      <c r="C9" s="712"/>
      <c r="D9" s="712"/>
      <c r="E9" s="712"/>
      <c r="F9" s="712"/>
      <c r="G9" s="712"/>
      <c r="H9" s="712"/>
      <c r="I9" s="712"/>
      <c r="J9" s="47"/>
    </row>
    <row r="10" spans="1:12">
      <c r="B10" s="45"/>
      <c r="C10" s="712"/>
      <c r="D10" s="712"/>
      <c r="E10" s="712"/>
      <c r="F10" s="712"/>
      <c r="G10" s="712"/>
      <c r="H10" s="712"/>
      <c r="I10" s="712"/>
      <c r="J10" s="47"/>
    </row>
    <row r="11" spans="1:12">
      <c r="B11" s="45"/>
      <c r="C11" s="712"/>
      <c r="D11" s="712"/>
      <c r="E11" s="712"/>
      <c r="F11" s="712"/>
      <c r="G11" s="712"/>
      <c r="H11" s="712"/>
      <c r="I11" s="712"/>
      <c r="J11" s="47"/>
    </row>
    <row r="12" spans="1:12">
      <c r="B12" s="45"/>
      <c r="C12" s="712"/>
      <c r="D12" s="712"/>
      <c r="E12" s="712"/>
      <c r="F12" s="712"/>
      <c r="G12" s="712"/>
      <c r="H12" s="712"/>
      <c r="I12" s="712"/>
      <c r="J12" s="47"/>
    </row>
    <row r="13" spans="1:12">
      <c r="B13" s="45"/>
      <c r="C13" s="712"/>
      <c r="D13" s="712"/>
      <c r="E13" s="712"/>
      <c r="F13" s="712"/>
      <c r="G13" s="712"/>
      <c r="H13" s="712"/>
      <c r="I13" s="712"/>
      <c r="J13" s="47"/>
    </row>
    <row r="14" spans="1:12">
      <c r="B14" s="45"/>
      <c r="C14" s="712"/>
      <c r="D14" s="712"/>
      <c r="E14" s="712"/>
      <c r="F14" s="712"/>
      <c r="G14" s="712"/>
      <c r="H14" s="712"/>
      <c r="I14" s="712"/>
      <c r="J14" s="47"/>
    </row>
    <row r="15" spans="1:12">
      <c r="B15" s="45"/>
      <c r="C15" s="712"/>
      <c r="D15" s="712"/>
      <c r="E15" s="712"/>
      <c r="F15" s="712"/>
      <c r="G15" s="712"/>
      <c r="H15" s="712"/>
      <c r="I15" s="712"/>
      <c r="J15" s="47"/>
    </row>
    <row r="16" spans="1:12">
      <c r="B16" s="45"/>
      <c r="C16" s="712"/>
      <c r="D16" s="712"/>
      <c r="E16" s="712"/>
      <c r="F16" s="712"/>
      <c r="G16" s="712"/>
      <c r="H16" s="712"/>
      <c r="I16" s="712"/>
      <c r="J16" s="47"/>
    </row>
    <row r="17" spans="2:10">
      <c r="B17" s="45"/>
      <c r="C17" s="712"/>
      <c r="D17" s="712"/>
      <c r="E17" s="712"/>
      <c r="F17" s="712"/>
      <c r="G17" s="712"/>
      <c r="H17" s="712"/>
      <c r="I17" s="712"/>
      <c r="J17" s="47"/>
    </row>
    <row r="18" spans="2:10">
      <c r="B18" s="45"/>
      <c r="C18" s="712"/>
      <c r="D18" s="712"/>
      <c r="E18" s="712"/>
      <c r="F18" s="712"/>
      <c r="G18" s="712"/>
      <c r="H18" s="712"/>
      <c r="I18" s="712"/>
      <c r="J18" s="47"/>
    </row>
    <row r="19" spans="2:10">
      <c r="B19" s="45"/>
      <c r="C19" s="712"/>
      <c r="D19" s="712"/>
      <c r="E19" s="712"/>
      <c r="F19" s="712"/>
      <c r="G19" s="712"/>
      <c r="H19" s="712"/>
      <c r="I19" s="712"/>
      <c r="J19" s="47"/>
    </row>
    <row r="20" spans="2:10">
      <c r="B20" s="45"/>
      <c r="C20" s="712"/>
      <c r="D20" s="712"/>
      <c r="E20" s="712"/>
      <c r="F20" s="712"/>
      <c r="G20" s="712"/>
      <c r="H20" s="712"/>
      <c r="I20" s="712"/>
      <c r="J20" s="47"/>
    </row>
    <row r="21" spans="2:10">
      <c r="B21" s="45"/>
      <c r="C21" s="712"/>
      <c r="D21" s="712"/>
      <c r="E21" s="712"/>
      <c r="F21" s="712"/>
      <c r="G21" s="712"/>
      <c r="H21" s="712"/>
      <c r="I21" s="712"/>
      <c r="J21" s="47"/>
    </row>
    <row r="22" spans="2:10">
      <c r="B22" s="45"/>
      <c r="C22" s="63" t="s">
        <v>452</v>
      </c>
      <c r="J22" s="47"/>
    </row>
    <row r="23" spans="2:10" ht="8.1" customHeight="1">
      <c r="B23" s="45"/>
      <c r="J23" s="47"/>
    </row>
    <row r="24" spans="2:10" ht="114" customHeight="1">
      <c r="B24" s="45"/>
      <c r="C24" s="786" t="s">
        <v>1676</v>
      </c>
      <c r="D24" s="786"/>
      <c r="E24" s="786"/>
      <c r="F24" s="786"/>
      <c r="G24" s="786"/>
      <c r="H24" s="786"/>
      <c r="I24" s="454"/>
      <c r="J24" s="47"/>
    </row>
    <row r="25" spans="2:10" ht="7.5" customHeight="1">
      <c r="B25" s="45"/>
      <c r="C25" s="702"/>
      <c r="D25" s="702"/>
      <c r="E25" s="702"/>
      <c r="F25" s="702"/>
      <c r="G25" s="702"/>
      <c r="H25" s="702"/>
      <c r="I25" s="454"/>
      <c r="J25" s="47"/>
    </row>
    <row r="26" spans="2:10" ht="264.75" customHeight="1">
      <c r="B26" s="45"/>
      <c r="C26" s="988"/>
      <c r="D26" s="989"/>
      <c r="E26" s="989"/>
      <c r="F26" s="989"/>
      <c r="G26" s="989"/>
      <c r="H26" s="990"/>
      <c r="I26" s="200"/>
      <c r="J26" s="47"/>
    </row>
    <row r="27" spans="2:10" ht="6" customHeight="1">
      <c r="B27" s="45"/>
      <c r="G27" s="739"/>
      <c r="H27" s="739"/>
      <c r="I27" s="200"/>
      <c r="J27" s="47"/>
    </row>
    <row r="28" spans="2:10" ht="66.75" customHeight="1">
      <c r="B28" s="45"/>
      <c r="C28" s="955" t="s">
        <v>1677</v>
      </c>
      <c r="D28" s="955"/>
      <c r="E28" s="955"/>
      <c r="F28" s="955"/>
      <c r="G28" s="955"/>
      <c r="H28" s="955"/>
      <c r="I28" s="454"/>
      <c r="J28" s="47"/>
    </row>
    <row r="29" spans="2:10" ht="286.5" customHeight="1">
      <c r="B29" s="45"/>
      <c r="C29" s="988"/>
      <c r="D29" s="991"/>
      <c r="E29" s="991"/>
      <c r="F29" s="991"/>
      <c r="G29" s="991"/>
      <c r="H29" s="992"/>
      <c r="I29" s="200"/>
      <c r="J29" s="47"/>
    </row>
    <row r="30" spans="2:10" ht="6.75" customHeight="1">
      <c r="B30" s="45"/>
      <c r="C30" s="739"/>
      <c r="D30" s="739"/>
      <c r="E30" s="739"/>
      <c r="F30" s="739"/>
      <c r="G30" s="739"/>
      <c r="H30" s="739"/>
      <c r="I30" s="200"/>
      <c r="J30" s="47"/>
    </row>
    <row r="31" spans="2:10" ht="54.75" customHeight="1">
      <c r="B31" s="45"/>
      <c r="C31" s="957" t="s">
        <v>1678</v>
      </c>
      <c r="D31" s="957"/>
      <c r="E31" s="957"/>
      <c r="F31" s="957"/>
      <c r="G31" s="957"/>
      <c r="H31" s="957"/>
      <c r="I31" s="457"/>
      <c r="J31" s="47"/>
    </row>
    <row r="32" spans="2:10" ht="274.5" customHeight="1">
      <c r="B32" s="45"/>
      <c r="C32" s="988"/>
      <c r="D32" s="989"/>
      <c r="E32" s="989"/>
      <c r="F32" s="989"/>
      <c r="G32" s="989"/>
      <c r="H32" s="990"/>
      <c r="I32" s="457"/>
      <c r="J32" s="47"/>
    </row>
    <row r="33" spans="2:10" ht="3" customHeight="1">
      <c r="B33" s="45"/>
      <c r="C33" s="518"/>
      <c r="D33" s="518"/>
      <c r="E33" s="518"/>
      <c r="I33" s="200"/>
      <c r="J33" s="47"/>
    </row>
    <row r="34" spans="2:10" ht="79.5" customHeight="1">
      <c r="B34" s="45"/>
      <c r="C34" s="957" t="s">
        <v>1679</v>
      </c>
      <c r="D34" s="957"/>
      <c r="E34" s="957"/>
      <c r="F34" s="957"/>
      <c r="G34" s="957"/>
      <c r="H34" s="957"/>
      <c r="I34" s="200"/>
      <c r="J34" s="47"/>
    </row>
    <row r="35" spans="2:10" ht="276" customHeight="1">
      <c r="B35" s="45"/>
      <c r="C35" s="988"/>
      <c r="D35" s="989"/>
      <c r="E35" s="989"/>
      <c r="F35" s="989"/>
      <c r="G35" s="989"/>
      <c r="H35" s="990"/>
      <c r="I35" s="200"/>
      <c r="J35" s="47"/>
    </row>
    <row r="36" spans="2:10">
      <c r="B36" s="45"/>
      <c r="J36" s="67"/>
    </row>
    <row r="37" spans="2:10">
      <c r="B37" s="45"/>
      <c r="C37" s="776" t="s">
        <v>19</v>
      </c>
      <c r="D37" s="956"/>
      <c r="E37" s="956"/>
      <c r="F37" s="956"/>
      <c r="G37" s="956"/>
      <c r="H37" s="956"/>
      <c r="I37" s="956"/>
      <c r="J37" s="47"/>
    </row>
    <row r="38" spans="2:10">
      <c r="B38" s="45"/>
      <c r="J38" s="47"/>
    </row>
    <row r="39" spans="2:10">
      <c r="B39" s="45"/>
      <c r="J39" s="47"/>
    </row>
    <row r="40" spans="2:10">
      <c r="B40" s="45"/>
      <c r="J40" s="47"/>
    </row>
    <row r="41" spans="2:10">
      <c r="B41" s="45"/>
      <c r="J41" s="47"/>
    </row>
    <row r="42" spans="2:10">
      <c r="B42" s="45"/>
      <c r="J42" s="47"/>
    </row>
    <row r="43" spans="2:10">
      <c r="B43" s="45"/>
      <c r="J43" s="47"/>
    </row>
    <row r="44" spans="2:10">
      <c r="B44" s="45"/>
      <c r="J44" s="47"/>
    </row>
    <row r="45" spans="2:10">
      <c r="B45" s="45"/>
      <c r="J45" s="47"/>
    </row>
    <row r="46" spans="2:10">
      <c r="B46" s="45"/>
      <c r="J46" s="47"/>
    </row>
    <row r="47" spans="2:10">
      <c r="B47" s="45"/>
      <c r="J47" s="47"/>
    </row>
    <row r="48" spans="2:10">
      <c r="B48" s="45"/>
      <c r="J48" s="47"/>
    </row>
    <row r="49" spans="2:10">
      <c r="B49" s="45"/>
      <c r="J49" s="47"/>
    </row>
    <row r="50" spans="2:10" ht="16.5" thickBot="1">
      <c r="B50" s="48"/>
      <c r="C50" s="49"/>
      <c r="D50" s="49"/>
      <c r="E50" s="49"/>
      <c r="F50" s="49"/>
      <c r="G50" s="49"/>
      <c r="H50" s="49"/>
      <c r="I50" s="49"/>
      <c r="J50" s="50"/>
    </row>
    <row r="90" spans="3:9">
      <c r="H90" s="521"/>
      <c r="I90" s="521"/>
    </row>
    <row r="91" spans="3:9">
      <c r="C91" s="522"/>
      <c r="D91" s="522"/>
      <c r="E91" s="522"/>
      <c r="F91" s="521"/>
      <c r="G91" s="521"/>
      <c r="H91" s="521"/>
      <c r="I91" s="521"/>
    </row>
    <row r="92" spans="3:9">
      <c r="C92" s="523"/>
      <c r="D92" s="522"/>
      <c r="E92" s="522"/>
      <c r="F92" s="522"/>
      <c r="G92" s="521"/>
      <c r="H92" s="521"/>
      <c r="I92" s="521"/>
    </row>
    <row r="93" spans="3:9">
      <c r="C93" s="523"/>
      <c r="D93" s="522"/>
      <c r="E93" s="522"/>
      <c r="F93" s="522"/>
      <c r="G93" s="521"/>
      <c r="H93" s="521"/>
      <c r="I93" s="521"/>
    </row>
    <row r="94" spans="3:9">
      <c r="C94" s="523"/>
      <c r="D94" s="522"/>
      <c r="E94" s="522"/>
      <c r="F94" s="522"/>
      <c r="G94" s="521"/>
    </row>
    <row r="95" spans="3:9">
      <c r="C95" s="523"/>
      <c r="D95" s="522"/>
      <c r="E95" s="522"/>
      <c r="F95" s="522"/>
      <c r="G95" s="521"/>
    </row>
    <row r="96" spans="3:9">
      <c r="C96" s="523"/>
      <c r="D96" s="522"/>
      <c r="E96" s="522"/>
    </row>
    <row r="102" spans="5:10">
      <c r="H102" s="521"/>
      <c r="I102" s="521"/>
    </row>
    <row r="103" spans="5:10">
      <c r="H103" s="522"/>
      <c r="I103" s="522"/>
    </row>
    <row r="104" spans="5:10">
      <c r="E104" s="522"/>
      <c r="F104" s="521"/>
      <c r="G104" s="522"/>
      <c r="H104" s="521"/>
      <c r="I104" s="521"/>
    </row>
    <row r="105" spans="5:10">
      <c r="E105" s="523"/>
      <c r="F105" s="522"/>
      <c r="G105" s="522"/>
      <c r="H105" s="522"/>
      <c r="I105" s="522"/>
      <c r="J105" s="521"/>
    </row>
    <row r="106" spans="5:10">
      <c r="E106" s="523"/>
      <c r="F106" s="522"/>
      <c r="G106" s="522"/>
      <c r="H106" s="521"/>
      <c r="I106" s="521"/>
      <c r="J106" s="521"/>
    </row>
    <row r="107" spans="5:10">
      <c r="E107" s="523"/>
      <c r="F107" s="522"/>
      <c r="G107" s="522"/>
      <c r="J107" s="521"/>
    </row>
    <row r="108" spans="5:10">
      <c r="E108" s="523"/>
      <c r="F108" s="522"/>
      <c r="G108" s="522"/>
      <c r="J108" s="521"/>
    </row>
    <row r="109" spans="5:10">
      <c r="E109" s="523"/>
      <c r="F109" s="522"/>
      <c r="G109" s="522"/>
    </row>
  </sheetData>
  <sheetProtection algorithmName="SHA-512" hashValue="jto8I7tA4pWDPQzfBLXI3KDKYhqk+kOBh0osfsOU75VSTecTMTUqk3WnMIzOeX+/m9tPa7UYjzO+QAYDPDzFTQ==" saltValue="oRb5R8B2SHm8ILakGB6Lng==" spinCount="100000" sheet="1" objects="1" scenarios="1"/>
  <mergeCells count="12">
    <mergeCell ref="C28:H28"/>
    <mergeCell ref="C37:I37"/>
    <mergeCell ref="C29:H29"/>
    <mergeCell ref="C32:H32"/>
    <mergeCell ref="C35:H35"/>
    <mergeCell ref="C31:H31"/>
    <mergeCell ref="C34:H34"/>
    <mergeCell ref="C3:I3"/>
    <mergeCell ref="C5:H5"/>
    <mergeCell ref="C7:H7"/>
    <mergeCell ref="C26:H26"/>
    <mergeCell ref="C24:H24"/>
  </mergeCells>
  <dataValidations count="1">
    <dataValidation type="list" allowBlank="1" showInputMessage="1" showErrorMessage="1" sqref="I24:I25" xr:uid="{8E040119-4142-4356-AB5E-BC21CDF0DC49}">
      <formula1>"County, CBSA"</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689B-116D-42FD-9E40-93FE042AE9BF}">
  <sheetPr>
    <tabColor theme="9" tint="0.59999389629810485"/>
  </sheetPr>
  <dimension ref="A1:J164"/>
  <sheetViews>
    <sheetView showGridLines="0" zoomScaleNormal="100" workbookViewId="0">
      <pane xSplit="9" topLeftCell="K1" activePane="topRight" state="frozen"/>
      <selection activeCell="B2" sqref="B2"/>
      <selection pane="topRight" activeCell="C3" sqref="C3:E3"/>
    </sheetView>
  </sheetViews>
  <sheetFormatPr defaultColWidth="11" defaultRowHeight="15.75"/>
  <cols>
    <col min="1" max="1" width="1" style="475" customWidth="1"/>
    <col min="2" max="2" width="1.875" style="475" customWidth="1"/>
    <col min="3" max="3" width="90.125" style="475" customWidth="1"/>
    <col min="4" max="4" width="14.875" style="475" bestFit="1" customWidth="1"/>
    <col min="5" max="5" width="53.5" style="512" customWidth="1"/>
    <col min="6" max="6" width="1.875" style="475" customWidth="1"/>
    <col min="7" max="7" width="1.5" style="475" hidden="1" customWidth="1"/>
    <col min="8" max="9" width="10.875" style="475" hidden="1" customWidth="1"/>
    <col min="10" max="16384" width="11" style="22"/>
  </cols>
  <sheetData>
    <row r="1" spans="1:6" ht="16.5" thickBot="1"/>
    <row r="2" spans="1:6">
      <c r="B2" s="476"/>
      <c r="C2" s="477"/>
      <c r="D2" s="477"/>
      <c r="E2" s="513"/>
      <c r="F2" s="478"/>
    </row>
    <row r="3" spans="1:6" ht="18.75">
      <c r="A3" s="479"/>
      <c r="B3" s="480"/>
      <c r="C3" s="958" t="s">
        <v>453</v>
      </c>
      <c r="D3" s="958"/>
      <c r="E3" s="939"/>
      <c r="F3" s="481"/>
    </row>
    <row r="4" spans="1:6">
      <c r="B4" s="480"/>
      <c r="C4" s="482"/>
      <c r="D4" s="482"/>
      <c r="E4" s="514"/>
      <c r="F4" s="481"/>
    </row>
    <row r="5" spans="1:6">
      <c r="B5" s="480"/>
      <c r="C5" s="484" t="str">
        <f>IF('Toolkit Instructions'!G5="","Enter Project Name on Instructions Tab",CONCATENATE("Project Name: ",'Toolkit Instructions'!G5))</f>
        <v>Enter Project Name on Instructions Tab</v>
      </c>
      <c r="D5" s="482"/>
      <c r="E5" s="514"/>
      <c r="F5" s="481"/>
    </row>
    <row r="6" spans="1:6">
      <c r="B6" s="480"/>
      <c r="C6" s="484"/>
      <c r="D6" s="482"/>
      <c r="E6" s="514"/>
      <c r="F6" s="481"/>
    </row>
    <row r="7" spans="1:6">
      <c r="B7" s="480"/>
      <c r="C7" s="484" t="str">
        <f>IF('Toolkit Instructions'!$G$7="","Enter Project Sponsor on Instructions Tab",CONCATENATE("Project Sponsor: ",'Toolkit Instructions'!$G$7))</f>
        <v>Enter Project Sponsor on Instructions Tab</v>
      </c>
      <c r="D7" s="482"/>
      <c r="E7" s="514"/>
      <c r="F7" s="481"/>
    </row>
    <row r="8" spans="1:6">
      <c r="B8" s="480"/>
      <c r="C8" s="482"/>
      <c r="D8" s="482"/>
      <c r="E8" s="515"/>
      <c r="F8" s="481"/>
    </row>
    <row r="9" spans="1:6">
      <c r="B9" s="480"/>
      <c r="C9" s="483"/>
      <c r="D9" s="483"/>
      <c r="E9" s="514"/>
      <c r="F9" s="481"/>
    </row>
    <row r="10" spans="1:6" ht="0.95" customHeight="1">
      <c r="A10" s="486"/>
      <c r="B10" s="480"/>
      <c r="C10" s="483"/>
      <c r="D10" s="483"/>
      <c r="E10" s="514"/>
      <c r="F10" s="481"/>
    </row>
    <row r="11" spans="1:6" ht="0.95" hidden="1" customHeight="1">
      <c r="B11" s="480"/>
      <c r="C11" s="483"/>
      <c r="D11" s="483"/>
      <c r="E11" s="514"/>
      <c r="F11" s="481"/>
    </row>
    <row r="12" spans="1:6" ht="3.95" customHeight="1">
      <c r="B12" s="480"/>
      <c r="C12" s="483"/>
      <c r="D12" s="483"/>
      <c r="E12" s="514"/>
      <c r="F12" s="481"/>
    </row>
    <row r="13" spans="1:6">
      <c r="B13" s="480"/>
      <c r="C13" s="483"/>
      <c r="D13" s="483"/>
      <c r="E13" s="514"/>
      <c r="F13" s="481"/>
    </row>
    <row r="14" spans="1:6">
      <c r="B14" s="480"/>
      <c r="C14" s="483"/>
      <c r="D14" s="483"/>
      <c r="E14" s="514"/>
      <c r="F14" s="481"/>
    </row>
    <row r="15" spans="1:6">
      <c r="B15" s="480"/>
      <c r="C15" s="483"/>
      <c r="D15" s="483"/>
      <c r="E15" s="514"/>
      <c r="F15" s="481"/>
    </row>
    <row r="16" spans="1:6" ht="6" customHeight="1">
      <c r="B16" s="480"/>
      <c r="C16" s="483"/>
      <c r="D16" s="483"/>
      <c r="E16" s="514"/>
      <c r="F16" s="481"/>
    </row>
    <row r="17" spans="1:9">
      <c r="B17" s="480"/>
      <c r="C17" s="483"/>
      <c r="D17" s="483"/>
      <c r="E17" s="514"/>
      <c r="F17" s="481"/>
    </row>
    <row r="18" spans="1:9" ht="3.95" customHeight="1">
      <c r="A18" s="486"/>
      <c r="B18" s="480"/>
      <c r="C18" s="483"/>
      <c r="D18" s="483"/>
      <c r="E18" s="514"/>
      <c r="F18" s="481"/>
    </row>
    <row r="19" spans="1:9">
      <c r="B19" s="480"/>
      <c r="C19" s="483"/>
      <c r="D19" s="483"/>
      <c r="E19" s="514"/>
      <c r="F19" s="481"/>
    </row>
    <row r="20" spans="1:9" ht="6.95" customHeight="1">
      <c r="B20" s="480"/>
      <c r="C20" s="483"/>
      <c r="D20" s="483"/>
      <c r="E20" s="514"/>
      <c r="F20" s="481"/>
    </row>
    <row r="21" spans="1:9">
      <c r="B21" s="480"/>
      <c r="C21" s="487"/>
      <c r="D21" s="483"/>
      <c r="E21" s="514"/>
      <c r="F21" s="481"/>
    </row>
    <row r="22" spans="1:9">
      <c r="B22" s="480"/>
      <c r="C22" s="487"/>
      <c r="D22" s="483"/>
      <c r="E22" s="514"/>
      <c r="F22" s="481"/>
    </row>
    <row r="23" spans="1:9">
      <c r="B23" s="480"/>
      <c r="C23" s="487"/>
      <c r="D23" s="483"/>
      <c r="E23" s="514"/>
      <c r="F23" s="481"/>
    </row>
    <row r="24" spans="1:9" s="43" customFormat="1">
      <c r="A24" s="475"/>
      <c r="B24" s="480"/>
      <c r="C24" s="663" t="s">
        <v>454</v>
      </c>
      <c r="D24" s="664" t="s">
        <v>455</v>
      </c>
      <c r="E24" s="665" t="s">
        <v>456</v>
      </c>
      <c r="F24" s="488"/>
      <c r="G24" s="475"/>
      <c r="H24" s="475"/>
      <c r="I24" s="475"/>
    </row>
    <row r="25" spans="1:9" s="43" customFormat="1">
      <c r="A25" s="475"/>
      <c r="B25" s="480"/>
      <c r="C25" s="666" t="s">
        <v>457</v>
      </c>
      <c r="D25" s="448"/>
      <c r="E25" s="667"/>
      <c r="F25" s="489"/>
      <c r="G25" s="475"/>
      <c r="H25" s="475"/>
      <c r="I25" s="475"/>
    </row>
    <row r="26" spans="1:9" s="43" customFormat="1">
      <c r="A26" s="475"/>
      <c r="B26" s="480"/>
      <c r="C26" s="666" t="s">
        <v>458</v>
      </c>
      <c r="D26" s="448"/>
      <c r="E26" s="667"/>
      <c r="F26" s="489"/>
      <c r="G26" s="475"/>
      <c r="H26" s="475"/>
      <c r="I26" s="475"/>
    </row>
    <row r="27" spans="1:9" s="43" customFormat="1">
      <c r="A27" s="475"/>
      <c r="B27" s="480"/>
      <c r="C27" s="668" t="s">
        <v>459</v>
      </c>
      <c r="D27" s="448"/>
      <c r="E27" s="667"/>
      <c r="F27" s="489"/>
      <c r="G27" s="475"/>
      <c r="H27" s="475"/>
      <c r="I27" s="475"/>
    </row>
    <row r="28" spans="1:9" s="43" customFormat="1">
      <c r="A28" s="475"/>
      <c r="B28" s="480"/>
      <c r="C28" s="666" t="s">
        <v>460</v>
      </c>
      <c r="D28" s="448"/>
      <c r="E28" s="667"/>
      <c r="F28" s="489"/>
      <c r="G28" s="475"/>
      <c r="H28" s="475"/>
      <c r="I28" s="475"/>
    </row>
    <row r="29" spans="1:9" s="43" customFormat="1" ht="31.7" customHeight="1">
      <c r="A29" s="475"/>
      <c r="B29" s="480"/>
      <c r="C29" s="669" t="s">
        <v>461</v>
      </c>
      <c r="D29" s="448"/>
      <c r="E29" s="667"/>
      <c r="F29" s="489"/>
      <c r="G29" s="475"/>
      <c r="H29" s="475"/>
      <c r="I29" s="475"/>
    </row>
    <row r="30" spans="1:9" s="43" customFormat="1">
      <c r="A30" s="475"/>
      <c r="B30" s="480"/>
      <c r="C30" s="669" t="s">
        <v>462</v>
      </c>
      <c r="D30" s="448"/>
      <c r="E30" s="667"/>
      <c r="F30" s="489"/>
      <c r="G30" s="475"/>
      <c r="H30" s="475"/>
      <c r="I30" s="475"/>
    </row>
    <row r="31" spans="1:9" s="43" customFormat="1">
      <c r="A31" s="475"/>
      <c r="B31" s="480"/>
      <c r="C31" s="666" t="s">
        <v>463</v>
      </c>
      <c r="D31" s="448"/>
      <c r="E31" s="667"/>
      <c r="F31" s="489"/>
      <c r="G31" s="475"/>
      <c r="H31" s="475"/>
      <c r="I31" s="475"/>
    </row>
    <row r="32" spans="1:9" s="43" customFormat="1" ht="16.899999999999999" customHeight="1">
      <c r="A32" s="475"/>
      <c r="B32" s="480"/>
      <c r="C32" s="669" t="s">
        <v>464</v>
      </c>
      <c r="D32" s="448"/>
      <c r="E32" s="667"/>
      <c r="F32" s="489"/>
      <c r="G32" s="475"/>
      <c r="H32" s="475"/>
      <c r="I32" s="475"/>
    </row>
    <row r="33" spans="1:9" s="43" customFormat="1">
      <c r="A33" s="475"/>
      <c r="B33" s="480"/>
      <c r="C33" s="670" t="s">
        <v>465</v>
      </c>
      <c r="D33" s="671" t="str">
        <f>IF(COUNTBLANK(D25:D32)&gt;0,"NO","YES")</f>
        <v>NO</v>
      </c>
      <c r="E33" s="672"/>
      <c r="F33" s="490"/>
      <c r="G33" s="475"/>
      <c r="H33" s="475"/>
      <c r="I33" s="475"/>
    </row>
    <row r="34" spans="1:9" s="43" customFormat="1">
      <c r="A34" s="475"/>
      <c r="B34" s="480"/>
      <c r="C34" s="491"/>
      <c r="D34" s="485"/>
      <c r="E34" s="514"/>
      <c r="F34" s="490"/>
      <c r="G34" s="475"/>
      <c r="H34" s="475"/>
      <c r="I34" s="475"/>
    </row>
    <row r="35" spans="1:9" s="43" customFormat="1">
      <c r="A35" s="475"/>
      <c r="B35" s="480"/>
      <c r="C35" s="663" t="s">
        <v>466</v>
      </c>
      <c r="D35" s="664" t="s">
        <v>455</v>
      </c>
      <c r="E35" s="665" t="s">
        <v>456</v>
      </c>
      <c r="F35" s="492"/>
      <c r="G35" s="475"/>
      <c r="H35" s="475"/>
      <c r="I35" s="475"/>
    </row>
    <row r="36" spans="1:9" s="43" customFormat="1">
      <c r="A36" s="475"/>
      <c r="B36" s="480"/>
      <c r="C36" s="666" t="s">
        <v>467</v>
      </c>
      <c r="D36" s="448"/>
      <c r="E36" s="667"/>
      <c r="F36" s="489"/>
      <c r="G36" s="475"/>
      <c r="H36" s="475"/>
      <c r="I36" s="475"/>
    </row>
    <row r="37" spans="1:9" s="43" customFormat="1">
      <c r="A37" s="475"/>
      <c r="B37" s="480"/>
      <c r="C37" s="666" t="s">
        <v>468</v>
      </c>
      <c r="D37" s="448"/>
      <c r="E37" s="667"/>
      <c r="F37" s="489"/>
      <c r="G37" s="475"/>
      <c r="H37" s="475"/>
      <c r="I37" s="475"/>
    </row>
    <row r="38" spans="1:9" s="43" customFormat="1">
      <c r="A38" s="475"/>
      <c r="B38" s="480"/>
      <c r="C38" s="668" t="s">
        <v>469</v>
      </c>
      <c r="D38" s="448"/>
      <c r="E38" s="667"/>
      <c r="F38" s="489"/>
      <c r="G38" s="475"/>
      <c r="H38" s="475"/>
      <c r="I38" s="475"/>
    </row>
    <row r="39" spans="1:9" s="43" customFormat="1" ht="31.5">
      <c r="A39" s="475"/>
      <c r="B39" s="480"/>
      <c r="C39" s="669" t="s">
        <v>470</v>
      </c>
      <c r="D39" s="448"/>
      <c r="E39" s="667"/>
      <c r="F39" s="490"/>
      <c r="G39" s="475"/>
      <c r="H39" s="475"/>
      <c r="I39" s="475"/>
    </row>
    <row r="40" spans="1:9" s="43" customFormat="1">
      <c r="A40" s="475"/>
      <c r="B40" s="480"/>
      <c r="C40" s="670" t="s">
        <v>471</v>
      </c>
      <c r="D40" s="671" t="str">
        <f>IF(COUNTBLANK(D36:D39)&gt;0,"NO","YES")</f>
        <v>NO</v>
      </c>
      <c r="E40" s="672"/>
      <c r="F40" s="489"/>
      <c r="G40" s="475"/>
      <c r="H40" s="475"/>
      <c r="I40" s="475"/>
    </row>
    <row r="41" spans="1:9" s="43" customFormat="1">
      <c r="A41" s="475"/>
      <c r="B41" s="480"/>
      <c r="C41" s="483"/>
      <c r="D41" s="483"/>
      <c r="E41" s="514"/>
      <c r="F41" s="490"/>
      <c r="G41" s="475"/>
      <c r="H41" s="475"/>
      <c r="I41" s="475"/>
    </row>
    <row r="42" spans="1:9" s="43" customFormat="1">
      <c r="A42" s="475"/>
      <c r="B42" s="480"/>
      <c r="C42" s="663" t="s">
        <v>472</v>
      </c>
      <c r="D42" s="664" t="s">
        <v>455</v>
      </c>
      <c r="E42" s="665" t="s">
        <v>456</v>
      </c>
      <c r="F42" s="490"/>
      <c r="G42" s="475"/>
      <c r="H42" s="475"/>
      <c r="I42" s="475"/>
    </row>
    <row r="43" spans="1:9" s="43" customFormat="1" ht="31.5">
      <c r="A43" s="475"/>
      <c r="B43" s="480"/>
      <c r="C43" s="673" t="s">
        <v>473</v>
      </c>
      <c r="D43" s="448"/>
      <c r="E43" s="667"/>
      <c r="F43" s="490"/>
      <c r="G43" s="475"/>
      <c r="H43" s="475"/>
      <c r="I43" s="475"/>
    </row>
    <row r="44" spans="1:9" s="43" customFormat="1">
      <c r="A44" s="475"/>
      <c r="B44" s="480"/>
      <c r="C44" s="674" t="s">
        <v>474</v>
      </c>
      <c r="D44" s="448"/>
      <c r="E44" s="667"/>
      <c r="F44" s="492"/>
      <c r="G44" s="475"/>
      <c r="H44" s="475"/>
      <c r="I44" s="475"/>
    </row>
    <row r="45" spans="1:9" s="43" customFormat="1">
      <c r="A45" s="475"/>
      <c r="B45" s="480"/>
      <c r="C45" s="670" t="s">
        <v>475</v>
      </c>
      <c r="D45" s="671" t="str">
        <f>IF(COUNTBLANK(D43:D44)&gt;0,"NO","YES")</f>
        <v>NO</v>
      </c>
      <c r="E45" s="672"/>
      <c r="F45" s="493"/>
      <c r="G45" s="475"/>
      <c r="H45" s="475"/>
      <c r="I45" s="475"/>
    </row>
    <row r="46" spans="1:9" s="43" customFormat="1">
      <c r="A46" s="475"/>
      <c r="B46" s="480"/>
      <c r="C46" s="483"/>
      <c r="D46" s="483"/>
      <c r="E46" s="514"/>
      <c r="F46" s="490"/>
      <c r="G46" s="475"/>
      <c r="H46" s="475"/>
      <c r="I46" s="475"/>
    </row>
    <row r="47" spans="1:9" s="43" customFormat="1">
      <c r="A47" s="475"/>
      <c r="B47" s="480"/>
      <c r="C47" s="663" t="s">
        <v>476</v>
      </c>
      <c r="D47" s="664" t="s">
        <v>455</v>
      </c>
      <c r="E47" s="665" t="s">
        <v>456</v>
      </c>
      <c r="F47" s="490"/>
      <c r="G47" s="475"/>
      <c r="H47" s="475"/>
      <c r="I47" s="475"/>
    </row>
    <row r="48" spans="1:9" s="43" customFormat="1" ht="31.5">
      <c r="A48" s="475"/>
      <c r="B48" s="480"/>
      <c r="C48" s="673" t="s">
        <v>477</v>
      </c>
      <c r="D48" s="448"/>
      <c r="E48" s="667"/>
      <c r="F48" s="490"/>
      <c r="G48" s="475"/>
      <c r="H48" s="475"/>
      <c r="I48" s="475"/>
    </row>
    <row r="49" spans="1:9" s="43" customFormat="1" ht="31.5">
      <c r="A49" s="475"/>
      <c r="B49" s="480"/>
      <c r="C49" s="673" t="s">
        <v>478</v>
      </c>
      <c r="D49" s="448"/>
      <c r="E49" s="667"/>
      <c r="F49" s="492"/>
      <c r="G49" s="475"/>
      <c r="H49" s="475"/>
      <c r="I49" s="475"/>
    </row>
    <row r="50" spans="1:9" s="43" customFormat="1" ht="47.25">
      <c r="A50" s="475"/>
      <c r="B50" s="480"/>
      <c r="C50" s="673" t="s">
        <v>479</v>
      </c>
      <c r="D50" s="448"/>
      <c r="E50" s="667"/>
      <c r="F50" s="492"/>
      <c r="G50" s="475"/>
      <c r="H50" s="475"/>
      <c r="I50" s="475"/>
    </row>
    <row r="51" spans="1:9" s="43" customFormat="1">
      <c r="A51" s="475"/>
      <c r="B51" s="480"/>
      <c r="C51" s="670" t="s">
        <v>480</v>
      </c>
      <c r="D51" s="671" t="str">
        <f>IF(COUNTBLANK(D48:D50)&gt;0,"NO","YES")</f>
        <v>NO</v>
      </c>
      <c r="E51" s="672"/>
      <c r="F51" s="493"/>
      <c r="G51" s="475"/>
      <c r="H51" s="475"/>
      <c r="I51" s="475"/>
    </row>
    <row r="52" spans="1:9" s="43" customFormat="1">
      <c r="A52" s="475"/>
      <c r="B52" s="480"/>
      <c r="C52" s="483"/>
      <c r="D52" s="483"/>
      <c r="E52" s="514"/>
      <c r="F52" s="490"/>
      <c r="G52" s="475"/>
      <c r="H52" s="475"/>
      <c r="I52" s="475"/>
    </row>
    <row r="53" spans="1:9" s="43" customFormat="1">
      <c r="A53" s="475"/>
      <c r="B53" s="480"/>
      <c r="C53" s="663" t="s">
        <v>481</v>
      </c>
      <c r="D53" s="664" t="s">
        <v>455</v>
      </c>
      <c r="E53" s="665" t="s">
        <v>456</v>
      </c>
      <c r="F53" s="490"/>
      <c r="G53" s="475"/>
      <c r="H53" s="475"/>
      <c r="I53" s="475"/>
    </row>
    <row r="54" spans="1:9" s="43" customFormat="1">
      <c r="A54" s="475"/>
      <c r="B54" s="480"/>
      <c r="C54" s="673" t="s">
        <v>482</v>
      </c>
      <c r="D54" s="448"/>
      <c r="E54" s="667"/>
      <c r="F54" s="490"/>
      <c r="G54" s="475"/>
      <c r="H54" s="475"/>
      <c r="I54" s="475"/>
    </row>
    <row r="55" spans="1:9" s="43" customFormat="1">
      <c r="A55" s="475"/>
      <c r="B55" s="480"/>
      <c r="C55" s="670" t="s">
        <v>483</v>
      </c>
      <c r="D55" s="671" t="str">
        <f>IF(COUNTBLANK(D54:D54)&gt;0,"NO","YES")</f>
        <v>NO</v>
      </c>
      <c r="E55" s="672"/>
      <c r="F55" s="493"/>
      <c r="G55" s="475"/>
      <c r="H55" s="475"/>
      <c r="I55" s="475"/>
    </row>
    <row r="56" spans="1:9" s="43" customFormat="1">
      <c r="A56" s="475"/>
      <c r="B56" s="480"/>
      <c r="C56" s="483"/>
      <c r="D56" s="483"/>
      <c r="E56" s="514"/>
      <c r="F56" s="490"/>
      <c r="G56" s="475"/>
      <c r="H56" s="475"/>
      <c r="I56" s="475"/>
    </row>
    <row r="57" spans="1:9" s="43" customFormat="1">
      <c r="A57" s="475"/>
      <c r="B57" s="480"/>
      <c r="C57" s="663" t="s">
        <v>484</v>
      </c>
      <c r="D57" s="664" t="s">
        <v>455</v>
      </c>
      <c r="E57" s="665" t="s">
        <v>456</v>
      </c>
      <c r="F57" s="490"/>
      <c r="G57" s="475"/>
      <c r="H57" s="475"/>
      <c r="I57" s="475"/>
    </row>
    <row r="58" spans="1:9" s="43" customFormat="1" ht="31.5">
      <c r="A58" s="475"/>
      <c r="B58" s="480"/>
      <c r="C58" s="673" t="s">
        <v>485</v>
      </c>
      <c r="D58" s="448"/>
      <c r="E58" s="667"/>
      <c r="F58" s="490"/>
      <c r="G58" s="475"/>
      <c r="H58" s="475"/>
      <c r="I58" s="475"/>
    </row>
    <row r="59" spans="1:9" s="43" customFormat="1">
      <c r="A59" s="475"/>
      <c r="B59" s="480"/>
      <c r="C59" s="670" t="s">
        <v>486</v>
      </c>
      <c r="D59" s="671" t="str">
        <f>IF(COUNTBLANK(D58:D58)&gt;0,"NO","YES")</f>
        <v>NO</v>
      </c>
      <c r="E59" s="672"/>
      <c r="F59" s="493"/>
      <c r="G59" s="475"/>
      <c r="H59" s="475"/>
      <c r="I59" s="475"/>
    </row>
    <row r="60" spans="1:9" s="43" customFormat="1">
      <c r="A60" s="475"/>
      <c r="B60" s="480"/>
      <c r="C60" s="483"/>
      <c r="D60" s="483"/>
      <c r="E60" s="514"/>
      <c r="F60" s="490"/>
      <c r="G60" s="475"/>
      <c r="H60" s="475"/>
      <c r="I60" s="475"/>
    </row>
    <row r="61" spans="1:9" s="43" customFormat="1">
      <c r="A61" s="475"/>
      <c r="B61" s="480"/>
      <c r="C61" s="663" t="s">
        <v>487</v>
      </c>
      <c r="D61" s="664" t="s">
        <v>455</v>
      </c>
      <c r="E61" s="665" t="s">
        <v>456</v>
      </c>
      <c r="F61" s="490"/>
      <c r="G61" s="475"/>
      <c r="H61" s="475"/>
      <c r="I61" s="475"/>
    </row>
    <row r="62" spans="1:9" s="43" customFormat="1" ht="47.45" customHeight="1">
      <c r="A62" s="475"/>
      <c r="B62" s="480"/>
      <c r="C62" s="673" t="s">
        <v>488</v>
      </c>
      <c r="D62" s="448"/>
      <c r="E62" s="667"/>
      <c r="F62" s="490"/>
      <c r="G62" s="475"/>
      <c r="H62" s="475"/>
      <c r="I62" s="475"/>
    </row>
    <row r="63" spans="1:9" s="43" customFormat="1">
      <c r="A63" s="475"/>
      <c r="B63" s="480"/>
      <c r="C63" s="670" t="s">
        <v>489</v>
      </c>
      <c r="D63" s="671" t="str">
        <f>IF(COUNTBLANK(D62:D62)&gt;0,"NO","YES")</f>
        <v>NO</v>
      </c>
      <c r="E63" s="672"/>
      <c r="F63" s="493"/>
      <c r="G63" s="475"/>
      <c r="H63" s="475"/>
      <c r="I63" s="475"/>
    </row>
    <row r="64" spans="1:9" s="43" customFormat="1">
      <c r="A64" s="475"/>
      <c r="B64" s="480"/>
      <c r="C64" s="483"/>
      <c r="D64" s="483"/>
      <c r="E64" s="514"/>
      <c r="F64" s="490"/>
      <c r="G64" s="475"/>
      <c r="H64" s="475"/>
      <c r="I64" s="475"/>
    </row>
    <row r="65" spans="1:10" s="43" customFormat="1">
      <c r="A65" s="475"/>
      <c r="B65" s="480"/>
      <c r="C65" s="663" t="s">
        <v>490</v>
      </c>
      <c r="D65" s="664" t="s">
        <v>455</v>
      </c>
      <c r="E65" s="665" t="s">
        <v>456</v>
      </c>
      <c r="F65" s="490"/>
      <c r="G65" s="475"/>
      <c r="H65" s="475"/>
      <c r="I65" s="475"/>
    </row>
    <row r="66" spans="1:10" s="43" customFormat="1">
      <c r="A66" s="475"/>
      <c r="B66" s="480"/>
      <c r="C66" s="673" t="s">
        <v>491</v>
      </c>
      <c r="D66" s="448"/>
      <c r="E66" s="667"/>
      <c r="F66" s="490"/>
      <c r="G66" s="475"/>
      <c r="H66" s="475"/>
      <c r="I66" s="475"/>
    </row>
    <row r="67" spans="1:10" s="43" customFormat="1">
      <c r="A67" s="475"/>
      <c r="B67" s="480"/>
      <c r="C67" s="673" t="s">
        <v>492</v>
      </c>
      <c r="D67" s="448"/>
      <c r="E67" s="667"/>
      <c r="F67" s="490"/>
      <c r="G67" s="475"/>
      <c r="H67" s="475"/>
      <c r="I67" s="475"/>
    </row>
    <row r="68" spans="1:10" s="43" customFormat="1">
      <c r="A68" s="475"/>
      <c r="B68" s="480"/>
      <c r="C68" s="670" t="s">
        <v>493</v>
      </c>
      <c r="D68" s="671" t="str">
        <f>IF(COUNTBLANK(D66:D67)&gt;0,"NO","YES")</f>
        <v>NO</v>
      </c>
      <c r="E68" s="672"/>
      <c r="F68" s="493"/>
      <c r="G68" s="475"/>
      <c r="H68" s="475"/>
      <c r="I68" s="475"/>
    </row>
    <row r="69" spans="1:10" s="43" customFormat="1">
      <c r="A69" s="475"/>
      <c r="B69" s="480"/>
      <c r="C69" s="483"/>
      <c r="D69" s="483"/>
      <c r="E69" s="514"/>
      <c r="F69" s="490"/>
      <c r="G69" s="475"/>
      <c r="H69" s="475"/>
      <c r="I69" s="475"/>
    </row>
    <row r="70" spans="1:10" s="43" customFormat="1">
      <c r="A70" s="475"/>
      <c r="B70" s="480"/>
      <c r="C70" s="663" t="s">
        <v>494</v>
      </c>
      <c r="D70" s="664" t="s">
        <v>455</v>
      </c>
      <c r="E70" s="665" t="s">
        <v>456</v>
      </c>
      <c r="F70" s="490"/>
      <c r="G70" s="475"/>
      <c r="H70" s="475"/>
      <c r="I70" s="475"/>
    </row>
    <row r="71" spans="1:10" s="43" customFormat="1" ht="31.5">
      <c r="A71" s="475"/>
      <c r="B71" s="480"/>
      <c r="C71" s="673" t="s">
        <v>495</v>
      </c>
      <c r="D71" s="448"/>
      <c r="E71" s="667"/>
      <c r="F71" s="490"/>
      <c r="G71" s="475"/>
      <c r="H71" s="475"/>
      <c r="I71" s="475"/>
    </row>
    <row r="72" spans="1:10" s="43" customFormat="1" ht="47.25">
      <c r="A72" s="475"/>
      <c r="B72" s="480"/>
      <c r="C72" s="673" t="s">
        <v>496</v>
      </c>
      <c r="D72" s="448"/>
      <c r="E72" s="667"/>
      <c r="F72" s="490"/>
      <c r="G72" s="475"/>
      <c r="H72" s="475"/>
      <c r="I72" s="475"/>
    </row>
    <row r="73" spans="1:10" s="43" customFormat="1">
      <c r="A73" s="475"/>
      <c r="B73" s="480"/>
      <c r="C73" s="670" t="s">
        <v>497</v>
      </c>
      <c r="D73" s="671" t="str">
        <f>IF(COUNTBLANK(D71:D72)&gt;0,"NO","YES")</f>
        <v>NO</v>
      </c>
      <c r="E73" s="672"/>
      <c r="F73" s="493"/>
      <c r="G73" s="475"/>
      <c r="H73" s="475"/>
      <c r="I73" s="475"/>
    </row>
    <row r="74" spans="1:10" s="43" customFormat="1">
      <c r="A74" s="475"/>
      <c r="B74" s="480"/>
      <c r="C74" s="483"/>
      <c r="D74" s="483"/>
      <c r="E74" s="514"/>
      <c r="F74" s="490"/>
      <c r="G74" s="475"/>
      <c r="H74" s="475"/>
      <c r="I74" s="475"/>
    </row>
    <row r="75" spans="1:10" s="43" customFormat="1">
      <c r="A75" s="475"/>
      <c r="B75" s="480"/>
      <c r="C75" s="663" t="s">
        <v>498</v>
      </c>
      <c r="D75" s="664" t="s">
        <v>455</v>
      </c>
      <c r="E75" s="665" t="s">
        <v>456</v>
      </c>
      <c r="F75" s="490"/>
      <c r="G75" s="475"/>
      <c r="H75" s="475"/>
      <c r="I75" s="475"/>
    </row>
    <row r="76" spans="1:10" s="43" customFormat="1" ht="39.950000000000003" customHeight="1">
      <c r="A76" s="475"/>
      <c r="B76" s="480"/>
      <c r="C76" s="673" t="s">
        <v>499</v>
      </c>
      <c r="D76" s="448"/>
      <c r="E76" s="667"/>
      <c r="F76" s="490"/>
      <c r="G76" s="475"/>
      <c r="H76" s="475"/>
      <c r="I76" s="475"/>
    </row>
    <row r="77" spans="1:10" s="43" customFormat="1" ht="57.6" customHeight="1">
      <c r="A77" s="475"/>
      <c r="B77" s="480"/>
      <c r="C77" s="673" t="s">
        <v>500</v>
      </c>
      <c r="D77" s="448"/>
      <c r="E77" s="667"/>
      <c r="F77" s="490"/>
      <c r="G77" s="475"/>
      <c r="H77" s="475"/>
      <c r="I77" s="475"/>
      <c r="J77" s="494" t="s">
        <v>501</v>
      </c>
    </row>
    <row r="78" spans="1:10" s="43" customFormat="1">
      <c r="A78" s="475"/>
      <c r="B78" s="480"/>
      <c r="C78" s="670" t="s">
        <v>502</v>
      </c>
      <c r="D78" s="671" t="str">
        <f>IF(COUNTBLANK(D76:D77)&gt;0,"NO","YES")</f>
        <v>NO</v>
      </c>
      <c r="E78" s="672"/>
      <c r="F78" s="493"/>
      <c r="G78" s="475"/>
      <c r="H78" s="475"/>
      <c r="I78" s="475"/>
    </row>
    <row r="79" spans="1:10" s="43" customFormat="1">
      <c r="A79" s="475"/>
      <c r="B79" s="480"/>
      <c r="C79" s="483"/>
      <c r="D79" s="483"/>
      <c r="E79" s="514"/>
      <c r="F79" s="490"/>
      <c r="G79" s="475"/>
      <c r="H79" s="475"/>
      <c r="I79" s="475"/>
    </row>
    <row r="80" spans="1:10" s="43" customFormat="1">
      <c r="A80" s="475"/>
      <c r="B80" s="480"/>
      <c r="C80" s="663" t="s">
        <v>503</v>
      </c>
      <c r="D80" s="664" t="s">
        <v>455</v>
      </c>
      <c r="E80" s="665" t="s">
        <v>456</v>
      </c>
      <c r="F80" s="490"/>
      <c r="G80" s="475"/>
      <c r="H80" s="475"/>
      <c r="I80" s="475"/>
    </row>
    <row r="81" spans="1:9" s="43" customFormat="1" ht="132" customHeight="1">
      <c r="A81" s="475"/>
      <c r="B81" s="480"/>
      <c r="C81" s="673" t="s">
        <v>504</v>
      </c>
      <c r="D81" s="448"/>
      <c r="E81" s="667"/>
      <c r="F81" s="490"/>
      <c r="G81" s="475"/>
      <c r="H81" s="475"/>
      <c r="I81" s="475"/>
    </row>
    <row r="82" spans="1:9" s="43" customFormat="1">
      <c r="A82" s="475"/>
      <c r="B82" s="480"/>
      <c r="C82" s="670" t="s">
        <v>505</v>
      </c>
      <c r="D82" s="671" t="str">
        <f>IF(COUNTBLANK(D81:D81)&gt;0,"NO","YES")</f>
        <v>NO</v>
      </c>
      <c r="E82" s="672"/>
      <c r="F82" s="493"/>
      <c r="G82" s="475"/>
      <c r="H82" s="475"/>
      <c r="I82" s="475"/>
    </row>
    <row r="83" spans="1:9" s="43" customFormat="1">
      <c r="A83" s="475"/>
      <c r="B83" s="480"/>
      <c r="C83" s="483"/>
      <c r="D83" s="483"/>
      <c r="E83" s="514"/>
      <c r="F83" s="490"/>
      <c r="G83" s="475"/>
      <c r="H83" s="475"/>
      <c r="I83" s="475"/>
    </row>
    <row r="84" spans="1:9" s="43" customFormat="1">
      <c r="A84" s="475"/>
      <c r="B84" s="480"/>
      <c r="C84" s="663" t="s">
        <v>506</v>
      </c>
      <c r="D84" s="664" t="s">
        <v>455</v>
      </c>
      <c r="E84" s="665" t="s">
        <v>456</v>
      </c>
      <c r="F84" s="490"/>
      <c r="G84" s="475"/>
      <c r="H84" s="475"/>
      <c r="I84" s="475"/>
    </row>
    <row r="85" spans="1:9" s="43" customFormat="1" ht="31.5">
      <c r="A85" s="475"/>
      <c r="B85" s="480"/>
      <c r="C85" s="673" t="s">
        <v>507</v>
      </c>
      <c r="D85" s="448"/>
      <c r="E85" s="667"/>
      <c r="F85" s="490"/>
      <c r="G85" s="475"/>
      <c r="H85" s="475"/>
      <c r="I85" s="475"/>
    </row>
    <row r="86" spans="1:9" s="43" customFormat="1">
      <c r="A86" s="475"/>
      <c r="B86" s="480"/>
      <c r="C86" s="673" t="s">
        <v>508</v>
      </c>
      <c r="D86" s="448"/>
      <c r="E86" s="667"/>
      <c r="F86" s="490"/>
      <c r="G86" s="475"/>
      <c r="H86" s="475"/>
      <c r="I86" s="475"/>
    </row>
    <row r="87" spans="1:9" s="43" customFormat="1">
      <c r="A87" s="475"/>
      <c r="B87" s="480"/>
      <c r="C87" s="673" t="s">
        <v>509</v>
      </c>
      <c r="D87" s="448"/>
      <c r="E87" s="667"/>
      <c r="F87" s="490"/>
      <c r="G87" s="475"/>
      <c r="H87" s="475"/>
      <c r="I87" s="475"/>
    </row>
    <row r="88" spans="1:9" s="43" customFormat="1">
      <c r="A88" s="475"/>
      <c r="B88" s="480"/>
      <c r="C88" s="673" t="s">
        <v>510</v>
      </c>
      <c r="D88" s="448"/>
      <c r="E88" s="667"/>
      <c r="F88" s="490"/>
      <c r="G88" s="475"/>
      <c r="H88" s="475"/>
      <c r="I88" s="475"/>
    </row>
    <row r="89" spans="1:9" s="43" customFormat="1">
      <c r="A89" s="475"/>
      <c r="B89" s="480"/>
      <c r="C89" s="673" t="s">
        <v>511</v>
      </c>
      <c r="D89" s="448"/>
      <c r="E89" s="667"/>
      <c r="F89" s="490"/>
      <c r="G89" s="475"/>
      <c r="H89" s="475"/>
      <c r="I89" s="475"/>
    </row>
    <row r="90" spans="1:9" s="43" customFormat="1">
      <c r="A90" s="475"/>
      <c r="B90" s="480"/>
      <c r="C90" s="673" t="s">
        <v>512</v>
      </c>
      <c r="D90" s="448"/>
      <c r="E90" s="667"/>
      <c r="F90" s="490"/>
      <c r="G90" s="475"/>
      <c r="H90" s="475"/>
      <c r="I90" s="475"/>
    </row>
    <row r="91" spans="1:9" s="43" customFormat="1">
      <c r="A91" s="475"/>
      <c r="B91" s="480"/>
      <c r="C91" s="673" t="s">
        <v>513</v>
      </c>
      <c r="D91" s="448"/>
      <c r="E91" s="667"/>
      <c r="F91" s="490"/>
      <c r="G91" s="475"/>
      <c r="H91" s="475"/>
      <c r="I91" s="475"/>
    </row>
    <row r="92" spans="1:9" s="43" customFormat="1">
      <c r="A92" s="475"/>
      <c r="B92" s="480"/>
      <c r="C92" s="670" t="s">
        <v>514</v>
      </c>
      <c r="D92" s="671" t="str">
        <f>IF(COUNTBLANK(D85:D91)&gt;0,"NO","YES")</f>
        <v>NO</v>
      </c>
      <c r="E92" s="672"/>
      <c r="F92" s="493"/>
      <c r="G92" s="475"/>
      <c r="H92" s="475"/>
      <c r="I92" s="475"/>
    </row>
    <row r="93" spans="1:9" s="43" customFormat="1">
      <c r="A93" s="475"/>
      <c r="B93" s="480"/>
      <c r="C93" s="483"/>
      <c r="D93" s="483"/>
      <c r="E93" s="514"/>
      <c r="F93" s="490"/>
      <c r="G93" s="475"/>
      <c r="H93" s="475"/>
      <c r="I93" s="475"/>
    </row>
    <row r="94" spans="1:9" s="43" customFormat="1">
      <c r="A94" s="475"/>
      <c r="B94" s="480"/>
      <c r="C94" s="663" t="s">
        <v>515</v>
      </c>
      <c r="D94" s="664" t="s">
        <v>455</v>
      </c>
      <c r="E94" s="665" t="s">
        <v>456</v>
      </c>
      <c r="F94" s="490"/>
      <c r="G94" s="475"/>
      <c r="H94" s="475"/>
      <c r="I94" s="475"/>
    </row>
    <row r="95" spans="1:9" s="43" customFormat="1">
      <c r="A95" s="475"/>
      <c r="B95" s="480"/>
      <c r="C95" s="673" t="s">
        <v>516</v>
      </c>
      <c r="D95" s="448"/>
      <c r="E95" s="667"/>
      <c r="F95" s="490"/>
      <c r="G95" s="475"/>
      <c r="H95" s="475"/>
      <c r="I95" s="475"/>
    </row>
    <row r="96" spans="1:9" s="43" customFormat="1">
      <c r="A96" s="475"/>
      <c r="B96" s="480"/>
      <c r="C96" s="673" t="s">
        <v>517</v>
      </c>
      <c r="D96" s="448"/>
      <c r="E96" s="667"/>
      <c r="F96" s="490"/>
      <c r="G96" s="475"/>
      <c r="H96" s="475"/>
      <c r="I96" s="475"/>
    </row>
    <row r="97" spans="1:9" s="43" customFormat="1">
      <c r="A97" s="475"/>
      <c r="B97" s="480"/>
      <c r="C97" s="670" t="s">
        <v>518</v>
      </c>
      <c r="D97" s="671" t="str">
        <f>IF(COUNTBLANK(D95:D96)&gt;0,"NO","YES")</f>
        <v>NO</v>
      </c>
      <c r="E97" s="672"/>
      <c r="F97" s="493"/>
      <c r="G97" s="475"/>
      <c r="H97" s="475"/>
      <c r="I97" s="475"/>
    </row>
    <row r="98" spans="1:9" s="43" customFormat="1">
      <c r="A98" s="475"/>
      <c r="B98" s="480"/>
      <c r="C98" s="483"/>
      <c r="D98" s="483"/>
      <c r="E98" s="514"/>
      <c r="F98" s="490"/>
      <c r="G98" s="475"/>
      <c r="H98" s="475"/>
      <c r="I98" s="475"/>
    </row>
    <row r="99" spans="1:9" s="43" customFormat="1">
      <c r="A99" s="475"/>
      <c r="B99" s="480"/>
      <c r="C99" s="663" t="s">
        <v>519</v>
      </c>
      <c r="D99" s="664" t="s">
        <v>455</v>
      </c>
      <c r="E99" s="665" t="s">
        <v>456</v>
      </c>
      <c r="F99" s="490"/>
      <c r="G99" s="475"/>
      <c r="H99" s="475"/>
      <c r="I99" s="475"/>
    </row>
    <row r="100" spans="1:9" s="43" customFormat="1">
      <c r="A100" s="475"/>
      <c r="B100" s="480"/>
      <c r="C100" s="673" t="s">
        <v>520</v>
      </c>
      <c r="D100" s="448"/>
      <c r="E100" s="667"/>
      <c r="F100" s="490"/>
      <c r="G100" s="475"/>
      <c r="H100" s="475"/>
      <c r="I100" s="475"/>
    </row>
    <row r="101" spans="1:9" s="43" customFormat="1">
      <c r="A101" s="475"/>
      <c r="B101" s="480"/>
      <c r="C101" s="670" t="s">
        <v>521</v>
      </c>
      <c r="D101" s="671" t="str">
        <f>IF(COUNTBLANK(D100:D100)&gt;0,"NO","YES")</f>
        <v>NO</v>
      </c>
      <c r="E101" s="672"/>
      <c r="F101" s="493"/>
      <c r="G101" s="475"/>
      <c r="H101" s="475"/>
      <c r="I101" s="475"/>
    </row>
    <row r="102" spans="1:9" s="43" customFormat="1">
      <c r="A102" s="475"/>
      <c r="B102" s="480"/>
      <c r="C102" s="483"/>
      <c r="D102" s="483"/>
      <c r="E102" s="514"/>
      <c r="F102" s="490"/>
      <c r="G102" s="475"/>
      <c r="H102" s="475"/>
      <c r="I102" s="475"/>
    </row>
    <row r="103" spans="1:9" s="43" customFormat="1">
      <c r="A103" s="475"/>
      <c r="B103" s="480"/>
      <c r="C103" s="663" t="s">
        <v>522</v>
      </c>
      <c r="D103" s="664" t="s">
        <v>455</v>
      </c>
      <c r="E103" s="665" t="s">
        <v>456</v>
      </c>
      <c r="F103" s="490"/>
      <c r="G103" s="475"/>
      <c r="H103" s="475"/>
      <c r="I103" s="475"/>
    </row>
    <row r="104" spans="1:9" s="43" customFormat="1" ht="63">
      <c r="A104" s="475"/>
      <c r="B104" s="480"/>
      <c r="C104" s="675" t="s">
        <v>523</v>
      </c>
      <c r="D104" s="448"/>
      <c r="E104" s="667"/>
      <c r="F104" s="490"/>
      <c r="G104" s="475"/>
      <c r="H104" s="475"/>
      <c r="I104" s="475"/>
    </row>
    <row r="105" spans="1:9" s="43" customFormat="1">
      <c r="A105" s="475"/>
      <c r="B105" s="480"/>
      <c r="C105" s="673" t="s">
        <v>524</v>
      </c>
      <c r="D105" s="448"/>
      <c r="E105" s="667"/>
      <c r="F105" s="490"/>
      <c r="G105" s="475"/>
      <c r="H105" s="475"/>
      <c r="I105" s="475"/>
    </row>
    <row r="106" spans="1:9" s="43" customFormat="1">
      <c r="A106" s="475"/>
      <c r="B106" s="480"/>
      <c r="C106" s="673" t="s">
        <v>525</v>
      </c>
      <c r="D106" s="448"/>
      <c r="E106" s="667"/>
      <c r="F106" s="490"/>
      <c r="G106" s="475"/>
      <c r="H106" s="475"/>
      <c r="I106" s="475"/>
    </row>
    <row r="107" spans="1:9" s="43" customFormat="1" ht="31.7" customHeight="1">
      <c r="A107" s="475"/>
      <c r="B107" s="480"/>
      <c r="C107" s="673" t="s">
        <v>526</v>
      </c>
      <c r="D107" s="448"/>
      <c r="E107" s="667"/>
      <c r="F107" s="490"/>
      <c r="G107" s="475"/>
      <c r="H107" s="475"/>
      <c r="I107" s="475"/>
    </row>
    <row r="108" spans="1:9" s="43" customFormat="1">
      <c r="A108" s="475"/>
      <c r="B108" s="480"/>
      <c r="C108" s="670" t="s">
        <v>527</v>
      </c>
      <c r="D108" s="671" t="str">
        <f>IF(COUNTBLANK(D104:D107)&gt;0,"NO","YES")</f>
        <v>NO</v>
      </c>
      <c r="E108" s="672"/>
      <c r="F108" s="493"/>
      <c r="G108" s="475"/>
      <c r="H108" s="475"/>
      <c r="I108" s="475"/>
    </row>
    <row r="109" spans="1:9" s="43" customFormat="1">
      <c r="A109" s="475"/>
      <c r="B109" s="480"/>
      <c r="C109" s="483"/>
      <c r="D109" s="483"/>
      <c r="E109" s="514"/>
      <c r="F109" s="490"/>
      <c r="G109" s="475"/>
      <c r="H109" s="475"/>
      <c r="I109" s="475"/>
    </row>
    <row r="110" spans="1:9" s="43" customFormat="1">
      <c r="A110" s="475"/>
      <c r="B110" s="480"/>
      <c r="C110" s="663" t="s">
        <v>528</v>
      </c>
      <c r="D110" s="664" t="s">
        <v>455</v>
      </c>
      <c r="E110" s="665" t="s">
        <v>456</v>
      </c>
      <c r="F110" s="490"/>
      <c r="G110" s="475"/>
      <c r="H110" s="475"/>
      <c r="I110" s="475"/>
    </row>
    <row r="111" spans="1:9" s="43" customFormat="1" ht="31.5">
      <c r="A111" s="475"/>
      <c r="B111" s="480"/>
      <c r="C111" s="675" t="s">
        <v>529</v>
      </c>
      <c r="D111" s="448"/>
      <c r="E111" s="667"/>
      <c r="F111" s="490"/>
      <c r="G111" s="475"/>
      <c r="H111" s="475"/>
      <c r="I111" s="475"/>
    </row>
    <row r="112" spans="1:9" s="43" customFormat="1">
      <c r="A112" s="475"/>
      <c r="B112" s="480"/>
      <c r="C112" s="676" t="s">
        <v>530</v>
      </c>
      <c r="D112" s="448"/>
      <c r="E112" s="667"/>
      <c r="F112" s="490"/>
      <c r="G112" s="475"/>
      <c r="H112" s="475"/>
      <c r="I112" s="475"/>
    </row>
    <row r="113" spans="1:9" s="43" customFormat="1">
      <c r="A113" s="475"/>
      <c r="B113" s="480"/>
      <c r="C113" s="673" t="s">
        <v>531</v>
      </c>
      <c r="D113" s="448"/>
      <c r="E113" s="667"/>
      <c r="F113" s="490"/>
      <c r="G113" s="475"/>
      <c r="H113" s="475"/>
      <c r="I113" s="475"/>
    </row>
    <row r="114" spans="1:9" s="43" customFormat="1" ht="30.6" customHeight="1">
      <c r="A114" s="475"/>
      <c r="B114" s="480"/>
      <c r="C114" s="673" t="s">
        <v>532</v>
      </c>
      <c r="D114" s="448"/>
      <c r="E114" s="667"/>
      <c r="F114" s="490"/>
      <c r="G114" s="475"/>
      <c r="H114" s="475"/>
      <c r="I114" s="475"/>
    </row>
    <row r="115" spans="1:9" s="43" customFormat="1">
      <c r="A115" s="475"/>
      <c r="B115" s="480"/>
      <c r="C115" s="670" t="s">
        <v>533</v>
      </c>
      <c r="D115" s="671" t="str">
        <f>IF(COUNTBLANK(D111:D114)&gt;0,"NO","YES")</f>
        <v>NO</v>
      </c>
      <c r="E115" s="672"/>
      <c r="F115" s="493"/>
      <c r="G115" s="475"/>
      <c r="H115" s="475"/>
      <c r="I115" s="475"/>
    </row>
    <row r="116" spans="1:9" s="43" customFormat="1">
      <c r="A116" s="475"/>
      <c r="B116" s="480"/>
      <c r="C116" s="483"/>
      <c r="D116" s="483"/>
      <c r="E116" s="514"/>
      <c r="F116" s="490"/>
      <c r="G116" s="475"/>
      <c r="H116" s="475"/>
      <c r="I116" s="475"/>
    </row>
    <row r="117" spans="1:9" s="43" customFormat="1">
      <c r="A117" s="475"/>
      <c r="B117" s="480"/>
      <c r="C117" s="663" t="s">
        <v>534</v>
      </c>
      <c r="D117" s="664" t="s">
        <v>455</v>
      </c>
      <c r="E117" s="665" t="s">
        <v>456</v>
      </c>
      <c r="F117" s="490"/>
      <c r="G117" s="475"/>
      <c r="H117" s="475"/>
      <c r="I117" s="475"/>
    </row>
    <row r="118" spans="1:9" s="43" customFormat="1">
      <c r="A118" s="475"/>
      <c r="B118" s="480"/>
      <c r="C118" s="673" t="s">
        <v>535</v>
      </c>
      <c r="D118" s="448"/>
      <c r="E118" s="667"/>
      <c r="F118" s="490"/>
      <c r="G118" s="475"/>
      <c r="H118" s="475"/>
      <c r="I118" s="475"/>
    </row>
    <row r="119" spans="1:9" s="43" customFormat="1">
      <c r="A119" s="475"/>
      <c r="B119" s="480"/>
      <c r="C119" s="670" t="s">
        <v>536</v>
      </c>
      <c r="D119" s="671" t="str">
        <f>IF(COUNTBLANK(D118:D118)&gt;0,"NO","YES")</f>
        <v>NO</v>
      </c>
      <c r="E119" s="672"/>
      <c r="F119" s="493"/>
      <c r="G119" s="475"/>
      <c r="H119" s="475"/>
      <c r="I119" s="475"/>
    </row>
    <row r="120" spans="1:9" s="43" customFormat="1">
      <c r="A120" s="475"/>
      <c r="B120" s="480"/>
      <c r="C120" s="483"/>
      <c r="D120" s="483"/>
      <c r="E120" s="514"/>
      <c r="F120" s="490"/>
      <c r="G120" s="475"/>
      <c r="H120" s="475"/>
      <c r="I120" s="475"/>
    </row>
    <row r="121" spans="1:9" s="43" customFormat="1">
      <c r="A121" s="475"/>
      <c r="B121" s="480"/>
      <c r="C121" s="663" t="s">
        <v>1699</v>
      </c>
      <c r="D121" s="664" t="s">
        <v>455</v>
      </c>
      <c r="E121" s="665" t="s">
        <v>456</v>
      </c>
      <c r="F121" s="490"/>
      <c r="G121" s="475"/>
      <c r="H121" s="475"/>
      <c r="I121" s="475"/>
    </row>
    <row r="122" spans="1:9" s="43" customFormat="1" ht="47.25">
      <c r="A122" s="475"/>
      <c r="B122" s="480"/>
      <c r="C122" s="673" t="s">
        <v>1691</v>
      </c>
      <c r="D122" s="448"/>
      <c r="E122" s="667"/>
      <c r="F122" s="490"/>
      <c r="G122" s="475"/>
      <c r="H122" s="475"/>
      <c r="I122" s="475"/>
    </row>
    <row r="123" spans="1:9" s="43" customFormat="1">
      <c r="A123" s="475"/>
      <c r="B123" s="480"/>
      <c r="C123" s="670" t="s">
        <v>1690</v>
      </c>
      <c r="D123" s="671" t="str">
        <f>IF(COUNTBLANK(D122:D122)&gt;0,"NO","YES")</f>
        <v>NO</v>
      </c>
      <c r="E123" s="672"/>
      <c r="F123" s="490"/>
      <c r="G123" s="475"/>
      <c r="H123" s="475"/>
      <c r="I123" s="475"/>
    </row>
    <row r="124" spans="1:9" s="43" customFormat="1">
      <c r="A124" s="475"/>
      <c r="B124" s="480"/>
      <c r="C124" s="483"/>
      <c r="D124" s="483"/>
      <c r="E124" s="514"/>
      <c r="F124" s="490"/>
      <c r="G124" s="475"/>
      <c r="H124" s="475"/>
      <c r="I124" s="475"/>
    </row>
    <row r="125" spans="1:9" s="43" customFormat="1">
      <c r="A125" s="475"/>
      <c r="B125" s="480"/>
      <c r="C125" s="663" t="s">
        <v>537</v>
      </c>
      <c r="D125" s="664" t="s">
        <v>455</v>
      </c>
      <c r="E125" s="665" t="s">
        <v>456</v>
      </c>
      <c r="F125" s="490"/>
      <c r="G125" s="475"/>
      <c r="H125" s="475"/>
      <c r="I125" s="475"/>
    </row>
    <row r="126" spans="1:9" s="43" customFormat="1">
      <c r="A126" s="475"/>
      <c r="B126" s="480"/>
      <c r="C126" s="673" t="s">
        <v>538</v>
      </c>
      <c r="D126" s="448"/>
      <c r="E126" s="667"/>
      <c r="F126" s="490"/>
      <c r="G126" s="475"/>
      <c r="H126" s="475"/>
      <c r="I126" s="475"/>
    </row>
    <row r="127" spans="1:9" s="43" customFormat="1">
      <c r="A127" s="475"/>
      <c r="B127" s="480"/>
      <c r="C127" s="673" t="s">
        <v>539</v>
      </c>
      <c r="D127" s="448"/>
      <c r="E127" s="667"/>
      <c r="F127" s="490"/>
      <c r="G127" s="475"/>
      <c r="H127" s="475"/>
      <c r="I127" s="475"/>
    </row>
    <row r="128" spans="1:9" s="43" customFormat="1">
      <c r="A128" s="475"/>
      <c r="B128" s="480"/>
      <c r="C128" s="673" t="s">
        <v>540</v>
      </c>
      <c r="D128" s="448"/>
      <c r="E128" s="667"/>
      <c r="F128" s="490"/>
      <c r="G128" s="475"/>
      <c r="H128" s="475"/>
      <c r="I128" s="475"/>
    </row>
    <row r="129" spans="1:9" s="43" customFormat="1">
      <c r="A129" s="475"/>
      <c r="B129" s="480"/>
      <c r="C129" s="673" t="s">
        <v>541</v>
      </c>
      <c r="D129" s="448"/>
      <c r="E129" s="667"/>
      <c r="F129" s="490"/>
      <c r="G129" s="475"/>
      <c r="H129" s="475"/>
      <c r="I129" s="475"/>
    </row>
    <row r="130" spans="1:9" s="43" customFormat="1">
      <c r="A130" s="475"/>
      <c r="B130" s="480"/>
      <c r="C130" s="670" t="s">
        <v>542</v>
      </c>
      <c r="D130" s="671" t="str">
        <f>IF(COUNTBLANK(D126:D129)&gt;0,"NO","YES")</f>
        <v>NO</v>
      </c>
      <c r="E130" s="672"/>
      <c r="F130" s="493"/>
      <c r="G130" s="475"/>
      <c r="H130" s="475"/>
      <c r="I130" s="475"/>
    </row>
    <row r="131" spans="1:9" s="43" customFormat="1">
      <c r="A131" s="475"/>
      <c r="B131" s="480"/>
      <c r="C131" s="483"/>
      <c r="D131" s="483"/>
      <c r="E131" s="514"/>
      <c r="F131" s="490"/>
      <c r="G131" s="475"/>
      <c r="H131" s="475"/>
      <c r="I131" s="475"/>
    </row>
    <row r="132" spans="1:9" s="43" customFormat="1">
      <c r="A132" s="475"/>
      <c r="B132" s="480"/>
      <c r="C132" s="483"/>
      <c r="D132" s="483"/>
      <c r="E132" s="514"/>
      <c r="F132" s="481"/>
      <c r="G132" s="475"/>
      <c r="H132" s="475"/>
      <c r="I132" s="475"/>
    </row>
    <row r="133" spans="1:9" s="43" customFormat="1">
      <c r="A133" s="475"/>
      <c r="B133" s="480"/>
      <c r="C133" s="483"/>
      <c r="D133" s="483"/>
      <c r="E133" s="514"/>
      <c r="F133" s="481"/>
      <c r="G133" s="475"/>
      <c r="H133" s="475"/>
      <c r="I133" s="475"/>
    </row>
    <row r="134" spans="1:9" s="43" customFormat="1">
      <c r="A134" s="475"/>
      <c r="B134" s="480"/>
      <c r="C134" s="483"/>
      <c r="D134" s="495"/>
      <c r="E134" s="514"/>
      <c r="F134" s="481"/>
      <c r="G134" s="475"/>
      <c r="H134" s="475"/>
      <c r="I134" s="475"/>
    </row>
    <row r="135" spans="1:9" s="43" customFormat="1">
      <c r="A135" s="475"/>
      <c r="B135" s="480"/>
      <c r="C135" s="483"/>
      <c r="D135" s="483"/>
      <c r="E135" s="514"/>
      <c r="F135" s="481"/>
      <c r="G135" s="475"/>
      <c r="H135" s="475"/>
      <c r="I135" s="475"/>
    </row>
    <row r="136" spans="1:9" s="43" customFormat="1">
      <c r="A136" s="475"/>
      <c r="B136" s="480"/>
      <c r="C136" s="496" t="s">
        <v>543</v>
      </c>
      <c r="D136" s="497"/>
      <c r="E136" s="516"/>
      <c r="F136" s="481"/>
      <c r="G136" s="475"/>
      <c r="H136" s="475"/>
      <c r="I136" s="475"/>
    </row>
    <row r="137" spans="1:9" s="43" customFormat="1" ht="5.0999999999999996" customHeight="1">
      <c r="A137" s="475"/>
      <c r="B137" s="480"/>
      <c r="C137" s="475"/>
      <c r="D137" s="475"/>
      <c r="E137" s="512"/>
      <c r="F137" s="481"/>
      <c r="G137" s="475"/>
      <c r="H137" s="475"/>
      <c r="I137" s="475"/>
    </row>
    <row r="138" spans="1:9" s="43" customFormat="1">
      <c r="A138" s="475"/>
      <c r="B138" s="480"/>
      <c r="C138" s="475"/>
      <c r="D138" s="475"/>
      <c r="E138" s="512"/>
      <c r="F138" s="481"/>
      <c r="G138" s="475"/>
      <c r="H138" s="475"/>
      <c r="I138" s="475"/>
    </row>
    <row r="139" spans="1:9" s="43" customFormat="1">
      <c r="A139" s="475"/>
      <c r="B139" s="480"/>
      <c r="C139" s="475"/>
      <c r="D139" s="475"/>
      <c r="E139" s="512"/>
      <c r="F139" s="481"/>
      <c r="G139" s="475"/>
      <c r="H139" s="475"/>
      <c r="I139" s="475"/>
    </row>
    <row r="140" spans="1:9" s="43" customFormat="1">
      <c r="A140" s="475"/>
      <c r="B140" s="480"/>
      <c r="C140" s="475"/>
      <c r="D140" s="475"/>
      <c r="E140" s="512"/>
      <c r="F140" s="481"/>
      <c r="G140" s="475"/>
      <c r="H140" s="475"/>
      <c r="I140" s="475"/>
    </row>
    <row r="141" spans="1:9" s="43" customFormat="1">
      <c r="A141" s="475"/>
      <c r="B141" s="480"/>
      <c r="C141" s="475"/>
      <c r="D141" s="475"/>
      <c r="E141" s="512"/>
      <c r="F141" s="481"/>
      <c r="G141" s="475"/>
      <c r="H141" s="475"/>
      <c r="I141" s="475"/>
    </row>
    <row r="142" spans="1:9" s="43" customFormat="1">
      <c r="A142" s="475"/>
      <c r="B142" s="480"/>
      <c r="C142" s="475"/>
      <c r="D142" s="475"/>
      <c r="E142" s="512"/>
      <c r="F142" s="481"/>
      <c r="G142" s="475"/>
      <c r="H142" s="475"/>
      <c r="I142" s="475"/>
    </row>
    <row r="143" spans="1:9" s="43" customFormat="1">
      <c r="A143" s="475"/>
      <c r="B143" s="480"/>
      <c r="C143" s="475"/>
      <c r="D143" s="475"/>
      <c r="E143" s="512"/>
      <c r="F143" s="481"/>
      <c r="G143" s="475"/>
      <c r="H143" s="475"/>
      <c r="I143" s="475"/>
    </row>
    <row r="144" spans="1:9" s="43" customFormat="1">
      <c r="A144" s="475"/>
      <c r="B144" s="480"/>
      <c r="C144" s="475"/>
      <c r="D144" s="475"/>
      <c r="E144" s="512"/>
      <c r="F144" s="481"/>
      <c r="G144" s="475"/>
      <c r="H144" s="475"/>
      <c r="I144" s="475"/>
    </row>
    <row r="145" spans="1:9" s="43" customFormat="1">
      <c r="A145" s="475"/>
      <c r="B145" s="480"/>
      <c r="C145" s="475"/>
      <c r="D145" s="475"/>
      <c r="E145" s="512"/>
      <c r="F145" s="481"/>
      <c r="G145" s="475"/>
      <c r="H145" s="475"/>
      <c r="I145" s="475"/>
    </row>
    <row r="146" spans="1:9" s="43" customFormat="1" ht="6" customHeight="1">
      <c r="A146" s="475"/>
      <c r="B146" s="480"/>
      <c r="C146" s="475"/>
      <c r="D146" s="475"/>
      <c r="E146" s="512"/>
      <c r="F146" s="481"/>
      <c r="G146" s="475"/>
      <c r="H146" s="475"/>
      <c r="I146" s="475"/>
    </row>
    <row r="147" spans="1:9" s="43" customFormat="1">
      <c r="A147" s="475"/>
      <c r="B147" s="480"/>
      <c r="C147" s="475"/>
      <c r="D147" s="475"/>
      <c r="E147" s="512"/>
      <c r="F147" s="481"/>
      <c r="G147" s="475"/>
      <c r="H147" s="475"/>
      <c r="I147" s="475"/>
    </row>
    <row r="148" spans="1:9" s="43" customFormat="1">
      <c r="A148" s="475"/>
      <c r="B148" s="480"/>
      <c r="C148" s="475"/>
      <c r="D148" s="475"/>
      <c r="E148" s="512"/>
      <c r="F148" s="481"/>
      <c r="G148" s="475"/>
      <c r="H148" s="475"/>
      <c r="I148" s="475"/>
    </row>
    <row r="149" spans="1:9" s="43" customFormat="1">
      <c r="A149" s="475"/>
      <c r="B149" s="480"/>
      <c r="C149" s="475"/>
      <c r="D149" s="475"/>
      <c r="E149" s="512"/>
      <c r="F149" s="481"/>
      <c r="G149" s="475"/>
      <c r="H149" s="475"/>
      <c r="I149" s="475"/>
    </row>
    <row r="150" spans="1:9" s="43" customFormat="1">
      <c r="A150" s="475"/>
      <c r="B150" s="480"/>
      <c r="C150" s="475"/>
      <c r="D150" s="475"/>
      <c r="E150" s="512"/>
      <c r="F150" s="481"/>
      <c r="G150" s="475"/>
      <c r="H150" s="475"/>
      <c r="I150" s="475"/>
    </row>
    <row r="151" spans="1:9" s="43" customFormat="1" ht="6" customHeight="1">
      <c r="A151" s="475"/>
      <c r="B151" s="480"/>
      <c r="C151" s="475"/>
      <c r="D151" s="475"/>
      <c r="E151" s="512"/>
      <c r="F151" s="481"/>
      <c r="G151" s="475"/>
      <c r="H151" s="475"/>
      <c r="I151" s="475"/>
    </row>
    <row r="152" spans="1:9" s="43" customFormat="1">
      <c r="A152" s="475"/>
      <c r="B152" s="480"/>
      <c r="C152" s="475"/>
      <c r="D152" s="475"/>
      <c r="E152" s="512"/>
      <c r="F152" s="481"/>
      <c r="G152" s="475"/>
      <c r="H152" s="475"/>
      <c r="I152" s="475"/>
    </row>
    <row r="153" spans="1:9">
      <c r="B153" s="480"/>
      <c r="F153" s="481"/>
    </row>
    <row r="154" spans="1:9" ht="16.5" thickBot="1">
      <c r="B154" s="498"/>
      <c r="C154" s="499"/>
      <c r="D154" s="499"/>
      <c r="E154" s="517"/>
      <c r="F154" s="500"/>
    </row>
    <row r="164" ht="20.100000000000001" customHeight="1"/>
  </sheetData>
  <sheetProtection algorithmName="SHA-512" hashValue="gVBfMIW5fgbo2Vz+VjyJpY7r2AYU4/CnC8jOp2Y4CxVV8tCvD2M8wgupxCP7+Zy7kStRD9WRdZ6cMsETlOMiqA==" saltValue="mKINH5/yjgGOqnERf75X2w==" spinCount="100000" sheet="1" objects="1" scenarios="1"/>
  <mergeCells count="1">
    <mergeCell ref="C3:E3"/>
  </mergeCells>
  <conditionalFormatting sqref="E36:E39 E43:E44 E48:E50 E118 E62 E76:E77 E81 E54 E95:E96 E100 E111:E114 E25:E32 E104:E107">
    <cfRule type="expression" dxfId="73" priority="33">
      <formula>D25="N/A"</formula>
    </cfRule>
  </conditionalFormatting>
  <conditionalFormatting sqref="D134">
    <cfRule type="expression" dxfId="72" priority="29">
      <formula>SUM(#REF!)&gt;12</formula>
    </cfRule>
  </conditionalFormatting>
  <conditionalFormatting sqref="E66:E67">
    <cfRule type="expression" dxfId="71" priority="18">
      <formula>D66="N/A"</formula>
    </cfRule>
  </conditionalFormatting>
  <conditionalFormatting sqref="E71:E72">
    <cfRule type="expression" dxfId="70" priority="17">
      <formula>D71="N/A"</formula>
    </cfRule>
  </conditionalFormatting>
  <conditionalFormatting sqref="E58">
    <cfRule type="expression" dxfId="69" priority="6">
      <formula>D58="N/A"</formula>
    </cfRule>
  </conditionalFormatting>
  <conditionalFormatting sqref="E85:E90">
    <cfRule type="expression" dxfId="68" priority="5">
      <formula>D85="N/A"</formula>
    </cfRule>
  </conditionalFormatting>
  <conditionalFormatting sqref="E91">
    <cfRule type="expression" dxfId="67" priority="4">
      <formula>D91="N/A"</formula>
    </cfRule>
  </conditionalFormatting>
  <conditionalFormatting sqref="E126:E129">
    <cfRule type="expression" dxfId="66" priority="2">
      <formula>D126="N/A"</formula>
    </cfRule>
  </conditionalFormatting>
  <conditionalFormatting sqref="J77">
    <cfRule type="expression" dxfId="65" priority="7">
      <formula>AND(#REF!="Yes",OR($D$77="No",$D$77="N/A"))</formula>
    </cfRule>
  </conditionalFormatting>
  <conditionalFormatting sqref="E122">
    <cfRule type="expression" dxfId="64" priority="1">
      <formula>D122="N/A"</formula>
    </cfRule>
  </conditionalFormatting>
  <dataValidations count="1">
    <dataValidation type="list" allowBlank="1" showInputMessage="1" showErrorMessage="1" sqref="D36:D39 D43:D44 D48:D50 D54 D62 D66:D67 D71:D72 D76:D77 D81 D95:D96 D118 D58 D85:D91 D100 D111:D114 D126:D129 D25:D32 D104:D107 D122" xr:uid="{C51C7B55-261D-4101-BD96-A96071E4409A}">
      <formula1>"Yes,No,N/A"</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CEE8-F216-44E9-ADD6-198BE646904A}">
  <sheetPr>
    <tabColor theme="5" tint="0.59999389629810485"/>
  </sheetPr>
  <dimension ref="A1:N173"/>
  <sheetViews>
    <sheetView showGridLines="0" topLeftCell="A119" zoomScale="95" zoomScaleNormal="115" workbookViewId="0">
      <pane xSplit="9" topLeftCell="J1" activePane="topRight" state="frozen"/>
      <selection activeCell="C51" sqref="C51"/>
      <selection pane="topRight" activeCell="C132" sqref="C132"/>
    </sheetView>
  </sheetViews>
  <sheetFormatPr defaultColWidth="11" defaultRowHeight="15.75"/>
  <cols>
    <col min="1" max="1" width="1" style="475" customWidth="1"/>
    <col min="2" max="2" width="1.875" style="475" customWidth="1"/>
    <col min="3" max="3" width="90.125" style="475" customWidth="1"/>
    <col min="4" max="4" width="14.875" style="475" bestFit="1" customWidth="1"/>
    <col min="5" max="5" width="53.5" style="475" customWidth="1"/>
    <col min="6" max="6" width="1.875" style="475" customWidth="1"/>
    <col min="7" max="7" width="1.5" style="475" hidden="1" customWidth="1"/>
    <col min="8" max="8" width="10.875" style="475" hidden="1" customWidth="1"/>
    <col min="9" max="9" width="6.875" style="475" hidden="1" customWidth="1"/>
    <col min="10" max="16384" width="11" style="22"/>
  </cols>
  <sheetData>
    <row r="1" spans="1:14" ht="16.5" thickBot="1"/>
    <row r="2" spans="1:14">
      <c r="B2" s="476"/>
      <c r="C2" s="477"/>
      <c r="D2" s="477"/>
      <c r="E2" s="477"/>
      <c r="F2" s="478"/>
    </row>
    <row r="3" spans="1:14" ht="18.75">
      <c r="A3" s="479"/>
      <c r="B3" s="480"/>
      <c r="C3" s="958" t="s">
        <v>544</v>
      </c>
      <c r="D3" s="958"/>
      <c r="E3" s="939"/>
      <c r="F3" s="481"/>
    </row>
    <row r="4" spans="1:14" s="475" customFormat="1">
      <c r="B4" s="480"/>
      <c r="C4" s="482"/>
      <c r="D4" s="482"/>
      <c r="E4" s="483"/>
      <c r="F4" s="481"/>
      <c r="J4" s="22"/>
      <c r="K4" s="22"/>
      <c r="L4" s="22"/>
      <c r="M4" s="22"/>
      <c r="N4" s="22"/>
    </row>
    <row r="5" spans="1:14" s="475" customFormat="1">
      <c r="B5" s="480"/>
      <c r="C5" s="503" t="s">
        <v>545</v>
      </c>
      <c r="D5" s="22"/>
      <c r="E5" s="22"/>
      <c r="F5" s="481"/>
      <c r="G5" s="22"/>
      <c r="H5" s="22"/>
      <c r="I5" s="22"/>
      <c r="J5" s="22"/>
      <c r="K5" s="22"/>
      <c r="L5" s="22"/>
      <c r="M5" s="22"/>
      <c r="N5" s="22"/>
    </row>
    <row r="6" spans="1:14" s="475" customFormat="1">
      <c r="B6" s="480"/>
      <c r="C6" s="22"/>
      <c r="D6" s="22"/>
      <c r="E6" s="22"/>
      <c r="F6" s="481"/>
      <c r="G6" s="22"/>
      <c r="H6" s="22"/>
      <c r="I6" s="22"/>
      <c r="J6" s="22"/>
      <c r="K6" s="22"/>
      <c r="L6" s="22"/>
      <c r="M6" s="22"/>
      <c r="N6" s="22"/>
    </row>
    <row r="7" spans="1:14" s="475" customFormat="1">
      <c r="B7" s="480"/>
      <c r="C7" s="503" t="s">
        <v>546</v>
      </c>
      <c r="D7" s="22"/>
      <c r="E7" s="22"/>
      <c r="F7" s="481"/>
      <c r="G7" s="22"/>
      <c r="H7" s="22"/>
      <c r="I7" s="22"/>
      <c r="J7" s="22"/>
      <c r="K7" s="22"/>
      <c r="L7" s="22"/>
      <c r="M7" s="22"/>
      <c r="N7" s="22"/>
    </row>
    <row r="8" spans="1:14" s="475" customFormat="1">
      <c r="B8" s="480"/>
      <c r="C8" s="22"/>
      <c r="D8" s="22"/>
      <c r="E8" s="22"/>
      <c r="F8" s="481"/>
      <c r="G8" s="22"/>
      <c r="H8" s="22"/>
      <c r="I8" s="22"/>
      <c r="J8" s="22"/>
      <c r="K8" s="22"/>
      <c r="L8" s="22"/>
      <c r="M8" s="22"/>
      <c r="N8" s="22"/>
    </row>
    <row r="9" spans="1:14" s="475" customFormat="1">
      <c r="B9" s="480"/>
      <c r="C9" s="503" t="s">
        <v>547</v>
      </c>
      <c r="D9" s="22"/>
      <c r="E9" s="22"/>
      <c r="F9" s="481"/>
      <c r="G9" s="22"/>
      <c r="H9" s="22"/>
      <c r="I9" s="22"/>
      <c r="J9" s="22"/>
      <c r="K9" s="22"/>
      <c r="L9" s="22"/>
      <c r="M9" s="22"/>
      <c r="N9" s="22"/>
    </row>
    <row r="10" spans="1:14" s="475" customFormat="1">
      <c r="B10" s="480"/>
      <c r="C10" s="22"/>
      <c r="D10" s="22"/>
      <c r="E10" s="22"/>
      <c r="F10" s="481"/>
      <c r="G10" s="22"/>
      <c r="H10" s="22"/>
      <c r="I10" s="22"/>
      <c r="J10" s="22"/>
      <c r="K10" s="22"/>
      <c r="L10" s="22"/>
      <c r="M10" s="22"/>
      <c r="N10" s="22"/>
    </row>
    <row r="11" spans="1:14" s="475" customFormat="1">
      <c r="B11" s="480"/>
      <c r="C11" s="503" t="s">
        <v>548</v>
      </c>
      <c r="D11" s="22"/>
      <c r="E11" s="22"/>
      <c r="F11" s="481"/>
      <c r="G11" s="22"/>
      <c r="H11" s="22"/>
      <c r="I11" s="22"/>
      <c r="J11" s="22"/>
      <c r="K11" s="22"/>
      <c r="L11" s="22"/>
      <c r="M11" s="22"/>
      <c r="N11" s="22"/>
    </row>
    <row r="12" spans="1:14" s="475" customFormat="1">
      <c r="B12" s="480"/>
      <c r="C12" s="46"/>
      <c r="D12" s="22"/>
      <c r="E12" s="22"/>
      <c r="F12" s="481"/>
      <c r="G12" s="22"/>
      <c r="H12" s="22"/>
      <c r="I12" s="22"/>
      <c r="J12" s="22"/>
      <c r="K12" s="22"/>
      <c r="L12" s="22"/>
      <c r="M12" s="22"/>
      <c r="N12" s="22"/>
    </row>
    <row r="13" spans="1:14" s="475" customFormat="1">
      <c r="B13" s="480"/>
      <c r="C13" s="46"/>
      <c r="D13" s="22"/>
      <c r="E13" s="22"/>
      <c r="F13" s="481"/>
      <c r="G13" s="22"/>
      <c r="H13" s="22"/>
      <c r="I13" s="22"/>
      <c r="J13" s="22"/>
      <c r="K13" s="22"/>
      <c r="L13" s="22"/>
      <c r="M13" s="22"/>
      <c r="N13" s="22"/>
    </row>
    <row r="14" spans="1:14" s="475" customFormat="1">
      <c r="B14" s="480"/>
      <c r="C14" s="46"/>
      <c r="D14" s="22"/>
      <c r="E14" s="22"/>
      <c r="F14" s="481"/>
      <c r="G14" s="22"/>
      <c r="H14" s="22"/>
      <c r="I14" s="22"/>
      <c r="J14" s="22"/>
      <c r="K14" s="22"/>
      <c r="L14" s="22"/>
      <c r="M14" s="22"/>
      <c r="N14" s="22"/>
    </row>
    <row r="15" spans="1:14" s="475" customFormat="1">
      <c r="B15" s="480"/>
      <c r="C15" s="46"/>
      <c r="D15" s="22"/>
      <c r="E15" s="22"/>
      <c r="F15" s="481"/>
      <c r="G15" s="22"/>
      <c r="H15" s="22"/>
      <c r="I15" s="22"/>
      <c r="J15" s="22"/>
      <c r="K15" s="22"/>
      <c r="L15" s="22"/>
      <c r="M15" s="22"/>
      <c r="N15" s="22"/>
    </row>
    <row r="16" spans="1:14" s="475" customFormat="1">
      <c r="B16" s="480"/>
      <c r="C16" s="46"/>
      <c r="D16" s="22"/>
      <c r="E16" s="22"/>
      <c r="F16" s="481"/>
      <c r="G16" s="22"/>
      <c r="H16" s="22"/>
      <c r="I16" s="22"/>
      <c r="J16" s="22"/>
      <c r="K16" s="22"/>
      <c r="L16" s="22"/>
      <c r="M16" s="22"/>
      <c r="N16" s="22"/>
    </row>
    <row r="17" spans="1:14" s="475" customFormat="1">
      <c r="B17" s="480"/>
      <c r="C17" s="46"/>
      <c r="D17" s="22"/>
      <c r="E17" s="22"/>
      <c r="F17" s="481"/>
      <c r="G17" s="22"/>
      <c r="H17" s="22"/>
      <c r="I17" s="22"/>
      <c r="J17" s="22"/>
      <c r="K17" s="22"/>
      <c r="L17" s="22"/>
      <c r="M17" s="22"/>
      <c r="N17" s="22"/>
    </row>
    <row r="18" spans="1:14" s="475" customFormat="1">
      <c r="B18" s="480"/>
      <c r="C18" s="46"/>
      <c r="D18" s="22"/>
      <c r="E18" s="22"/>
      <c r="F18" s="481"/>
      <c r="G18" s="22"/>
      <c r="H18" s="22"/>
      <c r="I18" s="22"/>
      <c r="J18" s="22"/>
      <c r="K18" s="22"/>
      <c r="L18" s="22"/>
      <c r="M18" s="22"/>
      <c r="N18" s="22"/>
    </row>
    <row r="19" spans="1:14" s="475" customFormat="1">
      <c r="B19" s="480"/>
      <c r="C19" s="46"/>
      <c r="D19" s="22"/>
      <c r="E19" s="22"/>
      <c r="F19" s="481"/>
      <c r="G19" s="22"/>
      <c r="H19" s="22"/>
      <c r="I19" s="22"/>
      <c r="J19" s="22"/>
      <c r="K19" s="22"/>
      <c r="L19" s="22"/>
      <c r="M19" s="22"/>
      <c r="N19" s="22"/>
    </row>
    <row r="20" spans="1:14" s="475" customFormat="1">
      <c r="B20" s="480"/>
      <c r="C20" s="46"/>
      <c r="D20" s="22"/>
      <c r="E20" s="22"/>
      <c r="F20" s="481"/>
      <c r="G20" s="22"/>
      <c r="H20" s="22"/>
      <c r="I20" s="22"/>
      <c r="J20" s="22"/>
      <c r="K20" s="22"/>
      <c r="L20" s="22"/>
      <c r="M20" s="22"/>
      <c r="N20" s="22"/>
    </row>
    <row r="21" spans="1:14" s="475" customFormat="1">
      <c r="B21" s="480"/>
      <c r="C21" s="46"/>
      <c r="D21" s="22"/>
      <c r="E21" s="22"/>
      <c r="F21" s="481"/>
      <c r="G21" s="22"/>
      <c r="H21" s="22"/>
      <c r="I21" s="22"/>
      <c r="J21" s="22"/>
      <c r="K21" s="22"/>
      <c r="L21" s="22"/>
      <c r="M21" s="22"/>
      <c r="N21" s="22"/>
    </row>
    <row r="22" spans="1:14">
      <c r="B22" s="480"/>
      <c r="C22" s="487"/>
      <c r="D22" s="483"/>
      <c r="E22" s="483"/>
      <c r="F22" s="481"/>
    </row>
    <row r="23" spans="1:14" s="43" customFormat="1">
      <c r="A23" s="475"/>
      <c r="B23" s="480"/>
      <c r="C23" s="663" t="s">
        <v>454</v>
      </c>
      <c r="D23" s="677"/>
      <c r="E23" s="664" t="s">
        <v>456</v>
      </c>
      <c r="F23" s="488"/>
      <c r="G23" s="475"/>
      <c r="H23" s="475"/>
      <c r="I23" s="475"/>
    </row>
    <row r="24" spans="1:14" s="43" customFormat="1">
      <c r="A24" s="475"/>
      <c r="B24" s="480"/>
      <c r="C24" s="666" t="s">
        <v>457</v>
      </c>
      <c r="D24" s="448"/>
      <c r="E24" s="449" t="s">
        <v>54</v>
      </c>
      <c r="F24" s="489"/>
      <c r="G24" s="475"/>
      <c r="H24" s="475"/>
      <c r="I24" s="475"/>
    </row>
    <row r="25" spans="1:14" s="43" customFormat="1">
      <c r="A25" s="475"/>
      <c r="B25" s="480"/>
      <c r="C25" s="666" t="s">
        <v>458</v>
      </c>
      <c r="D25" s="448"/>
      <c r="E25" s="449"/>
      <c r="F25" s="489"/>
      <c r="G25" s="475"/>
      <c r="H25" s="475"/>
      <c r="I25" s="475"/>
    </row>
    <row r="26" spans="1:14" s="43" customFormat="1">
      <c r="A26" s="475"/>
      <c r="B26" s="480"/>
      <c r="C26" s="668" t="s">
        <v>459</v>
      </c>
      <c r="D26" s="448"/>
      <c r="E26" s="449"/>
      <c r="F26" s="489"/>
      <c r="G26" s="475"/>
      <c r="H26" s="475"/>
      <c r="I26" s="475"/>
    </row>
    <row r="27" spans="1:14" s="43" customFormat="1">
      <c r="A27" s="475"/>
      <c r="B27" s="480"/>
      <c r="C27" s="666" t="s">
        <v>460</v>
      </c>
      <c r="D27" s="448"/>
      <c r="E27" s="449"/>
      <c r="F27" s="489"/>
      <c r="G27" s="475"/>
      <c r="H27" s="475"/>
      <c r="I27" s="475"/>
    </row>
    <row r="28" spans="1:14" s="43" customFormat="1" ht="31.7" customHeight="1">
      <c r="A28" s="475"/>
      <c r="B28" s="480"/>
      <c r="C28" s="673" t="s">
        <v>549</v>
      </c>
      <c r="D28" s="448"/>
      <c r="E28" s="449"/>
      <c r="F28" s="489"/>
      <c r="G28" s="475"/>
      <c r="H28" s="475"/>
      <c r="I28" s="475"/>
    </row>
    <row r="29" spans="1:14" s="43" customFormat="1">
      <c r="A29" s="475"/>
      <c r="B29" s="480"/>
      <c r="C29" s="669" t="s">
        <v>462</v>
      </c>
      <c r="D29" s="448"/>
      <c r="E29" s="449"/>
      <c r="F29" s="489"/>
      <c r="G29" s="475"/>
      <c r="H29" s="475"/>
      <c r="I29" s="475"/>
    </row>
    <row r="30" spans="1:14" s="43" customFormat="1">
      <c r="A30" s="475"/>
      <c r="B30" s="480"/>
      <c r="C30" s="666" t="s">
        <v>463</v>
      </c>
      <c r="D30" s="448"/>
      <c r="E30" s="449"/>
      <c r="F30" s="489"/>
      <c r="G30" s="475"/>
      <c r="H30" s="475"/>
      <c r="I30" s="475"/>
    </row>
    <row r="31" spans="1:14" s="43" customFormat="1" ht="31.7" customHeight="1">
      <c r="A31" s="475"/>
      <c r="B31" s="480"/>
      <c r="C31" s="669" t="s">
        <v>464</v>
      </c>
      <c r="D31" s="448"/>
      <c r="E31" s="449"/>
      <c r="F31" s="489"/>
      <c r="G31" s="475"/>
      <c r="H31" s="475"/>
      <c r="I31" s="475"/>
    </row>
    <row r="32" spans="1:14" s="43" customFormat="1">
      <c r="A32" s="475"/>
      <c r="B32" s="480"/>
      <c r="C32" s="678" t="s">
        <v>465</v>
      </c>
      <c r="D32" s="671" t="b">
        <f>COUNTIF(D24:D30,"&lt;&gt;Yes")=0</f>
        <v>0</v>
      </c>
      <c r="E32" s="679"/>
      <c r="F32" s="490"/>
      <c r="G32" s="475"/>
      <c r="H32" s="475"/>
      <c r="I32" s="475"/>
    </row>
    <row r="33" spans="1:9" s="43" customFormat="1">
      <c r="A33" s="475"/>
      <c r="B33" s="480"/>
      <c r="C33" s="491"/>
      <c r="D33" s="485"/>
      <c r="E33" s="483"/>
      <c r="F33" s="490"/>
      <c r="G33" s="475"/>
      <c r="H33" s="475"/>
      <c r="I33" s="475"/>
    </row>
    <row r="34" spans="1:9" s="43" customFormat="1">
      <c r="A34" s="475"/>
      <c r="B34" s="480"/>
      <c r="C34" s="663" t="s">
        <v>466</v>
      </c>
      <c r="D34" s="664"/>
      <c r="E34" s="664" t="s">
        <v>456</v>
      </c>
      <c r="F34" s="492"/>
      <c r="G34" s="475"/>
      <c r="H34" s="475"/>
      <c r="I34" s="475"/>
    </row>
    <row r="35" spans="1:9" s="43" customFormat="1">
      <c r="A35" s="475"/>
      <c r="B35" s="480"/>
      <c r="C35" s="666" t="s">
        <v>467</v>
      </c>
      <c r="D35" s="448"/>
      <c r="E35" s="449" t="s">
        <v>54</v>
      </c>
      <c r="F35" s="489"/>
      <c r="G35" s="475"/>
      <c r="H35" s="475"/>
      <c r="I35" s="475"/>
    </row>
    <row r="36" spans="1:9" s="43" customFormat="1">
      <c r="A36" s="475"/>
      <c r="B36" s="480"/>
      <c r="C36" s="666" t="s">
        <v>468</v>
      </c>
      <c r="D36" s="448"/>
      <c r="E36" s="449"/>
      <c r="F36" s="489"/>
      <c r="G36" s="475"/>
      <c r="H36" s="475"/>
      <c r="I36" s="475"/>
    </row>
    <row r="37" spans="1:9" s="43" customFormat="1">
      <c r="A37" s="475"/>
      <c r="B37" s="480"/>
      <c r="C37" s="668" t="s">
        <v>469</v>
      </c>
      <c r="D37" s="448"/>
      <c r="E37" s="449"/>
      <c r="F37" s="489"/>
      <c r="G37" s="475"/>
      <c r="H37" s="475"/>
      <c r="I37" s="475"/>
    </row>
    <row r="38" spans="1:9" s="43" customFormat="1" ht="31.5">
      <c r="A38" s="475"/>
      <c r="B38" s="480"/>
      <c r="C38" s="669" t="s">
        <v>470</v>
      </c>
      <c r="D38" s="448"/>
      <c r="E38" s="449"/>
      <c r="F38" s="490"/>
      <c r="G38" s="475"/>
      <c r="H38" s="475"/>
      <c r="I38" s="475"/>
    </row>
    <row r="39" spans="1:9" s="43" customFormat="1">
      <c r="A39" s="475"/>
      <c r="B39" s="480"/>
      <c r="C39" s="678" t="s">
        <v>471</v>
      </c>
      <c r="D39" s="671" t="b">
        <f>COUNTIF(D35:D38,"&lt;&gt;Yes")=0</f>
        <v>0</v>
      </c>
      <c r="E39" s="679"/>
      <c r="F39" s="489"/>
      <c r="G39" s="475"/>
      <c r="H39" s="475"/>
      <c r="I39" s="475"/>
    </row>
    <row r="40" spans="1:9" s="43" customFormat="1">
      <c r="A40" s="475"/>
      <c r="B40" s="480"/>
      <c r="C40" s="483"/>
      <c r="D40" s="483"/>
      <c r="E40" s="483"/>
      <c r="F40" s="490"/>
      <c r="G40" s="475"/>
      <c r="H40" s="475"/>
      <c r="I40" s="475"/>
    </row>
    <row r="41" spans="1:9" s="43" customFormat="1">
      <c r="A41" s="475"/>
      <c r="B41" s="480"/>
      <c r="C41" s="663" t="s">
        <v>472</v>
      </c>
      <c r="D41" s="664"/>
      <c r="E41" s="664" t="s">
        <v>456</v>
      </c>
      <c r="F41" s="492"/>
      <c r="G41" s="475"/>
      <c r="H41" s="475"/>
      <c r="I41" s="475"/>
    </row>
    <row r="42" spans="1:9" s="43" customFormat="1" ht="31.5">
      <c r="A42" s="475"/>
      <c r="B42" s="480"/>
      <c r="C42" s="673" t="s">
        <v>550</v>
      </c>
      <c r="D42" s="448"/>
      <c r="E42" s="449" t="s">
        <v>54</v>
      </c>
      <c r="F42" s="490"/>
      <c r="G42" s="475"/>
      <c r="H42" s="475"/>
      <c r="I42" s="475"/>
    </row>
    <row r="43" spans="1:9" s="43" customFormat="1">
      <c r="A43" s="475"/>
      <c r="B43" s="480"/>
      <c r="C43" s="674" t="s">
        <v>551</v>
      </c>
      <c r="D43" s="448"/>
      <c r="E43" s="449"/>
      <c r="F43" s="492"/>
      <c r="G43" s="475"/>
      <c r="H43" s="475"/>
      <c r="I43" s="475"/>
    </row>
    <row r="44" spans="1:9" s="43" customFormat="1">
      <c r="A44" s="475"/>
      <c r="B44" s="480"/>
      <c r="C44" s="674" t="s">
        <v>552</v>
      </c>
      <c r="D44" s="448"/>
      <c r="E44" s="449"/>
      <c r="F44" s="492"/>
      <c r="G44" s="475"/>
      <c r="H44" s="475"/>
      <c r="I44" s="475"/>
    </row>
    <row r="45" spans="1:9" s="43" customFormat="1">
      <c r="A45" s="475"/>
      <c r="B45" s="480"/>
      <c r="C45" s="674" t="s">
        <v>553</v>
      </c>
      <c r="D45" s="680" t="str">
        <f>IF('Absorption Ratio'!E50&lt;0.3,"Yes",'Absorption Ratio'!E50)</f>
        <v/>
      </c>
      <c r="E45" s="449"/>
      <c r="F45" s="492"/>
      <c r="G45" s="475"/>
      <c r="H45" s="475"/>
      <c r="I45" s="475"/>
    </row>
    <row r="46" spans="1:9" s="43" customFormat="1">
      <c r="A46" s="475"/>
      <c r="B46" s="480"/>
      <c r="C46" s="678" t="s">
        <v>475</v>
      </c>
      <c r="D46" s="671" t="b">
        <f>COUNTIF(D42:D45,"&lt;&gt;Yes")=0</f>
        <v>0</v>
      </c>
      <c r="E46" s="679"/>
      <c r="F46" s="489"/>
      <c r="G46" s="475"/>
      <c r="H46" s="475"/>
      <c r="I46" s="475"/>
    </row>
    <row r="47" spans="1:9" s="43" customFormat="1">
      <c r="A47" s="475"/>
      <c r="B47" s="480"/>
      <c r="C47" s="483"/>
      <c r="D47" s="483"/>
      <c r="E47" s="483"/>
      <c r="F47" s="490"/>
      <c r="G47" s="475"/>
      <c r="H47" s="475"/>
      <c r="I47" s="475"/>
    </row>
    <row r="48" spans="1:9" s="43" customFormat="1">
      <c r="A48" s="475"/>
      <c r="B48" s="480"/>
      <c r="C48" s="663" t="s">
        <v>476</v>
      </c>
      <c r="D48" s="664"/>
      <c r="E48" s="664" t="s">
        <v>456</v>
      </c>
      <c r="F48" s="492"/>
      <c r="G48" s="475"/>
      <c r="H48" s="475"/>
      <c r="I48" s="475"/>
    </row>
    <row r="49" spans="1:9" s="43" customFormat="1" ht="31.5">
      <c r="A49" s="475"/>
      <c r="B49" s="480"/>
      <c r="C49" s="673" t="s">
        <v>477</v>
      </c>
      <c r="D49" s="448"/>
      <c r="E49" s="449" t="s">
        <v>54</v>
      </c>
      <c r="F49" s="490"/>
      <c r="G49" s="475"/>
      <c r="H49" s="475"/>
      <c r="I49" s="475"/>
    </row>
    <row r="50" spans="1:9" s="43" customFormat="1" ht="31.5">
      <c r="A50" s="475"/>
      <c r="B50" s="480"/>
      <c r="C50" s="673" t="s">
        <v>478</v>
      </c>
      <c r="D50" s="448"/>
      <c r="E50" s="449"/>
      <c r="F50" s="492"/>
      <c r="G50" s="475"/>
      <c r="H50" s="475"/>
      <c r="I50" s="475"/>
    </row>
    <row r="51" spans="1:9" s="43" customFormat="1" ht="47.25">
      <c r="A51" s="475"/>
      <c r="B51" s="480"/>
      <c r="C51" s="673" t="s">
        <v>479</v>
      </c>
      <c r="D51" s="448"/>
      <c r="E51" s="449"/>
      <c r="F51" s="492"/>
      <c r="G51" s="475"/>
      <c r="H51" s="475"/>
      <c r="I51" s="475"/>
    </row>
    <row r="52" spans="1:9" s="43" customFormat="1" ht="31.5">
      <c r="A52" s="475"/>
      <c r="B52" s="480"/>
      <c r="C52" s="673" t="s">
        <v>554</v>
      </c>
      <c r="D52" s="448"/>
      <c r="E52" s="449"/>
      <c r="F52" s="492"/>
      <c r="G52" s="475"/>
      <c r="H52" s="475"/>
      <c r="I52" s="475"/>
    </row>
    <row r="53" spans="1:9" s="43" customFormat="1" ht="47.25">
      <c r="A53" s="475"/>
      <c r="B53" s="480"/>
      <c r="C53" s="673" t="s">
        <v>555</v>
      </c>
      <c r="D53" s="448"/>
      <c r="E53" s="449"/>
      <c r="F53" s="492"/>
      <c r="G53" s="475"/>
      <c r="H53" s="475"/>
      <c r="I53" s="475"/>
    </row>
    <row r="54" spans="1:9" s="43" customFormat="1" ht="47.25">
      <c r="A54" s="475"/>
      <c r="B54" s="480"/>
      <c r="C54" s="673" t="s">
        <v>556</v>
      </c>
      <c r="D54" s="448"/>
      <c r="E54" s="449"/>
      <c r="F54" s="492"/>
      <c r="G54" s="475"/>
      <c r="H54" s="475"/>
      <c r="I54" s="475"/>
    </row>
    <row r="55" spans="1:9" s="43" customFormat="1">
      <c r="A55" s="475"/>
      <c r="B55" s="480"/>
      <c r="C55" s="678" t="s">
        <v>480</v>
      </c>
      <c r="D55" s="671" t="b">
        <f>COUNTIF(D49:D54,"&lt;&gt;Yes")=0</f>
        <v>0</v>
      </c>
      <c r="E55" s="679"/>
      <c r="F55" s="489"/>
      <c r="G55" s="475"/>
      <c r="H55" s="475"/>
      <c r="I55" s="475"/>
    </row>
    <row r="56" spans="1:9" s="43" customFormat="1">
      <c r="A56" s="475"/>
      <c r="B56" s="480"/>
      <c r="C56" s="483"/>
      <c r="D56" s="483"/>
      <c r="E56" s="483"/>
      <c r="F56" s="490"/>
      <c r="G56" s="475"/>
      <c r="H56" s="475"/>
      <c r="I56" s="475"/>
    </row>
    <row r="57" spans="1:9" s="43" customFormat="1">
      <c r="A57" s="475"/>
      <c r="B57" s="480"/>
      <c r="C57" s="663" t="s">
        <v>481</v>
      </c>
      <c r="D57" s="664"/>
      <c r="E57" s="664" t="s">
        <v>456</v>
      </c>
      <c r="F57" s="490"/>
      <c r="G57" s="475"/>
      <c r="H57" s="475"/>
      <c r="I57" s="475"/>
    </row>
    <row r="58" spans="1:9" s="43" customFormat="1">
      <c r="A58" s="475"/>
      <c r="B58" s="480"/>
      <c r="C58" s="673" t="s">
        <v>557</v>
      </c>
      <c r="D58" s="448"/>
      <c r="E58" s="449" t="s">
        <v>54</v>
      </c>
      <c r="F58" s="490"/>
      <c r="G58" s="475"/>
      <c r="H58" s="475"/>
      <c r="I58" s="475"/>
    </row>
    <row r="59" spans="1:9" s="43" customFormat="1">
      <c r="A59" s="475"/>
      <c r="B59" s="480"/>
      <c r="C59" s="673" t="s">
        <v>558</v>
      </c>
      <c r="D59" s="681" t="str">
        <f>IF('3b.Leverage and Committed Funds'!E125&lt;&gt;0,"No","Yes")</f>
        <v>Yes</v>
      </c>
      <c r="E59" s="449"/>
      <c r="F59" s="490"/>
      <c r="G59" s="475"/>
      <c r="H59" s="475"/>
      <c r="I59" s="475"/>
    </row>
    <row r="60" spans="1:9" s="43" customFormat="1">
      <c r="A60" s="475"/>
      <c r="B60" s="480"/>
      <c r="C60" s="682" t="str">
        <f>_xlfn.CONCAT("Capital Advance in the development budget equals the amount on SF-424? - ",'3b.Leverage and Committed Funds'!E90)</f>
        <v>Capital Advance in the development budget equals the amount on SF-424? - 0</v>
      </c>
      <c r="D60" s="448"/>
      <c r="E60" s="449"/>
      <c r="F60" s="490"/>
      <c r="G60" s="475"/>
      <c r="H60" s="475"/>
      <c r="I60" s="475"/>
    </row>
    <row r="61" spans="1:9" s="43" customFormat="1">
      <c r="A61" s="475"/>
      <c r="B61" s="480"/>
      <c r="C61" s="682" t="s">
        <v>559</v>
      </c>
      <c r="D61" s="683" t="str">
        <f>IF('3b.Leverage and Committed Funds'!E90&lt;'3b.Leverage and Committed Funds'!D74,"Yes","No")</f>
        <v>No</v>
      </c>
      <c r="E61" s="449"/>
      <c r="F61" s="490"/>
      <c r="G61" s="475"/>
      <c r="H61" s="475"/>
      <c r="I61" s="475"/>
    </row>
    <row r="62" spans="1:9" s="43" customFormat="1" ht="31.5">
      <c r="A62" s="475"/>
      <c r="B62" s="480"/>
      <c r="C62" s="682" t="s">
        <v>560</v>
      </c>
      <c r="D62" s="448"/>
      <c r="E62" s="449"/>
      <c r="F62" s="490"/>
      <c r="G62" s="475"/>
      <c r="H62" s="475"/>
      <c r="I62" s="475"/>
    </row>
    <row r="63" spans="1:9" s="43" customFormat="1">
      <c r="A63" s="475"/>
      <c r="B63" s="480"/>
      <c r="C63" s="670" t="s">
        <v>483</v>
      </c>
      <c r="D63" s="671" t="b">
        <f>COUNTIF(D58:D62,"&lt;&gt;Yes")=0</f>
        <v>0</v>
      </c>
      <c r="E63" s="679"/>
      <c r="F63" s="493"/>
      <c r="G63" s="475"/>
      <c r="H63" s="475"/>
      <c r="I63" s="475"/>
    </row>
    <row r="64" spans="1:9" s="510" customFormat="1">
      <c r="A64" s="504"/>
      <c r="B64" s="505"/>
      <c r="C64" s="506"/>
      <c r="D64" s="507"/>
      <c r="E64" s="508"/>
      <c r="F64" s="509"/>
      <c r="G64" s="504"/>
      <c r="H64" s="504"/>
      <c r="I64" s="504"/>
    </row>
    <row r="65" spans="1:9" s="43" customFormat="1">
      <c r="A65" s="475"/>
      <c r="B65" s="480"/>
      <c r="C65" s="663" t="s">
        <v>484</v>
      </c>
      <c r="D65" s="664"/>
      <c r="E65" s="664" t="s">
        <v>456</v>
      </c>
      <c r="F65" s="490"/>
      <c r="G65" s="475"/>
      <c r="H65" s="475"/>
      <c r="I65" s="475"/>
    </row>
    <row r="66" spans="1:9" s="43" customFormat="1" ht="47.45" customHeight="1">
      <c r="A66" s="475"/>
      <c r="B66" s="480"/>
      <c r="C66" s="673" t="s">
        <v>561</v>
      </c>
      <c r="D66" s="448"/>
      <c r="E66" s="449" t="s">
        <v>54</v>
      </c>
      <c r="F66" s="490"/>
      <c r="G66" s="475"/>
      <c r="H66" s="475"/>
      <c r="I66" s="475"/>
    </row>
    <row r="67" spans="1:9" s="43" customFormat="1">
      <c r="A67" s="475"/>
      <c r="B67" s="480"/>
      <c r="C67" s="670" t="s">
        <v>486</v>
      </c>
      <c r="D67" s="671" t="b">
        <f>COUNTIF(D66,"&lt;&gt;Yes")=0</f>
        <v>0</v>
      </c>
      <c r="E67" s="679"/>
      <c r="F67" s="493"/>
      <c r="G67" s="475"/>
      <c r="H67" s="475"/>
      <c r="I67" s="475"/>
    </row>
    <row r="68" spans="1:9" s="43" customFormat="1">
      <c r="A68" s="475"/>
      <c r="B68" s="480"/>
      <c r="C68" s="483"/>
      <c r="D68" s="483"/>
      <c r="E68" s="483"/>
      <c r="F68" s="490"/>
      <c r="G68" s="475"/>
      <c r="H68" s="475"/>
      <c r="I68" s="475"/>
    </row>
    <row r="69" spans="1:9" s="43" customFormat="1">
      <c r="A69" s="475"/>
      <c r="B69" s="480"/>
      <c r="C69" s="663" t="s">
        <v>487</v>
      </c>
      <c r="D69" s="664"/>
      <c r="E69" s="664" t="s">
        <v>456</v>
      </c>
      <c r="F69" s="490"/>
      <c r="G69" s="475"/>
      <c r="H69" s="475"/>
      <c r="I69" s="475"/>
    </row>
    <row r="70" spans="1:9" s="43" customFormat="1" ht="47.45" customHeight="1">
      <c r="A70" s="475"/>
      <c r="B70" s="480"/>
      <c r="C70" s="673" t="s">
        <v>488</v>
      </c>
      <c r="D70" s="448"/>
      <c r="E70" s="449" t="s">
        <v>54</v>
      </c>
      <c r="F70" s="490"/>
      <c r="G70" s="475"/>
      <c r="H70" s="475"/>
      <c r="I70" s="475"/>
    </row>
    <row r="71" spans="1:9" s="43" customFormat="1">
      <c r="A71" s="475"/>
      <c r="B71" s="480"/>
      <c r="C71" s="670" t="s">
        <v>489</v>
      </c>
      <c r="D71" s="671" t="b">
        <f>COUNTIF(D70,"&lt;&gt;Yes")=0</f>
        <v>0</v>
      </c>
      <c r="E71" s="679"/>
      <c r="F71" s="493"/>
      <c r="G71" s="475"/>
      <c r="H71" s="475"/>
      <c r="I71" s="475"/>
    </row>
    <row r="72" spans="1:9" s="43" customFormat="1">
      <c r="A72" s="475"/>
      <c r="B72" s="480"/>
      <c r="C72" s="483"/>
      <c r="D72" s="483"/>
      <c r="E72" s="483"/>
      <c r="F72" s="490"/>
      <c r="G72" s="475"/>
      <c r="H72" s="475"/>
      <c r="I72" s="475"/>
    </row>
    <row r="73" spans="1:9" s="43" customFormat="1">
      <c r="A73" s="475"/>
      <c r="B73" s="480"/>
      <c r="C73" s="663" t="s">
        <v>490</v>
      </c>
      <c r="D73" s="664"/>
      <c r="E73" s="664" t="s">
        <v>456</v>
      </c>
      <c r="F73" s="490"/>
      <c r="G73" s="475"/>
      <c r="H73" s="475"/>
      <c r="I73" s="475"/>
    </row>
    <row r="74" spans="1:9" s="43" customFormat="1">
      <c r="A74" s="475"/>
      <c r="B74" s="480"/>
      <c r="C74" s="673" t="s">
        <v>491</v>
      </c>
      <c r="D74" s="448"/>
      <c r="E74" s="449" t="s">
        <v>54</v>
      </c>
      <c r="F74" s="490"/>
      <c r="G74" s="475"/>
      <c r="H74" s="475"/>
      <c r="I74" s="475"/>
    </row>
    <row r="75" spans="1:9" s="43" customFormat="1">
      <c r="A75" s="475"/>
      <c r="B75" s="480"/>
      <c r="C75" s="673" t="s">
        <v>562</v>
      </c>
      <c r="D75" s="448"/>
      <c r="E75" s="449"/>
      <c r="F75" s="490"/>
      <c r="G75" s="475"/>
      <c r="H75" s="475"/>
      <c r="I75" s="475"/>
    </row>
    <row r="76" spans="1:9" s="43" customFormat="1" ht="31.5">
      <c r="A76" s="475"/>
      <c r="B76" s="480"/>
      <c r="C76" s="673" t="s">
        <v>563</v>
      </c>
      <c r="D76" s="448"/>
      <c r="E76" s="449"/>
      <c r="F76" s="490"/>
      <c r="G76" s="475"/>
      <c r="H76" s="475"/>
      <c r="I76" s="475"/>
    </row>
    <row r="77" spans="1:9" s="43" customFormat="1">
      <c r="A77" s="475"/>
      <c r="B77" s="480"/>
      <c r="C77" s="670" t="s">
        <v>493</v>
      </c>
      <c r="D77" s="671" t="b">
        <f>COUNTIF(D74:D76,"&lt;&gt;Yes")=0</f>
        <v>0</v>
      </c>
      <c r="E77" s="679"/>
      <c r="F77" s="493"/>
      <c r="G77" s="475"/>
      <c r="H77" s="475"/>
      <c r="I77" s="475"/>
    </row>
    <row r="78" spans="1:9" s="43" customFormat="1">
      <c r="A78" s="475"/>
      <c r="B78" s="480"/>
      <c r="C78" s="483"/>
      <c r="D78" s="483"/>
      <c r="E78" s="483"/>
      <c r="F78" s="490"/>
      <c r="G78" s="475"/>
      <c r="H78" s="475"/>
      <c r="I78" s="475"/>
    </row>
    <row r="79" spans="1:9" s="43" customFormat="1">
      <c r="A79" s="475"/>
      <c r="B79" s="480"/>
      <c r="C79" s="663" t="s">
        <v>494</v>
      </c>
      <c r="D79" s="664"/>
      <c r="E79" s="664" t="s">
        <v>456</v>
      </c>
      <c r="F79" s="490"/>
      <c r="G79" s="475"/>
      <c r="H79" s="475"/>
      <c r="I79" s="475"/>
    </row>
    <row r="80" spans="1:9" s="43" customFormat="1" ht="31.5">
      <c r="A80" s="475"/>
      <c r="B80" s="480"/>
      <c r="C80" s="673" t="s">
        <v>495</v>
      </c>
      <c r="D80" s="448"/>
      <c r="E80" s="449" t="s">
        <v>54</v>
      </c>
      <c r="F80" s="490"/>
      <c r="G80" s="475"/>
      <c r="H80" s="475"/>
      <c r="I80" s="475"/>
    </row>
    <row r="81" spans="1:10" s="43" customFormat="1">
      <c r="A81" s="475"/>
      <c r="B81" s="480"/>
      <c r="C81" s="670" t="s">
        <v>497</v>
      </c>
      <c r="D81" s="671" t="b">
        <f>COUNTIF(D80:D80,"&lt;&gt;Yes")=0</f>
        <v>0</v>
      </c>
      <c r="E81" s="679"/>
      <c r="F81" s="493"/>
      <c r="G81" s="475"/>
      <c r="H81" s="475"/>
      <c r="I81" s="475"/>
    </row>
    <row r="82" spans="1:10" s="43" customFormat="1">
      <c r="A82" s="475"/>
      <c r="B82" s="480"/>
      <c r="C82" s="483"/>
      <c r="D82" s="483"/>
      <c r="E82" s="483"/>
      <c r="F82" s="490"/>
      <c r="G82" s="475"/>
      <c r="H82" s="475"/>
      <c r="I82" s="475"/>
    </row>
    <row r="83" spans="1:10" s="43" customFormat="1">
      <c r="A83" s="475"/>
      <c r="B83" s="480"/>
      <c r="C83" s="663" t="s">
        <v>498</v>
      </c>
      <c r="D83" s="664"/>
      <c r="E83" s="664" t="s">
        <v>456</v>
      </c>
      <c r="F83" s="490"/>
      <c r="G83" s="475"/>
      <c r="H83" s="475"/>
      <c r="I83" s="475"/>
    </row>
    <row r="84" spans="1:10" s="43" customFormat="1" ht="31.5">
      <c r="A84" s="475"/>
      <c r="B84" s="480"/>
      <c r="C84" s="682" t="s">
        <v>499</v>
      </c>
      <c r="D84" s="448"/>
      <c r="E84" s="449" t="s">
        <v>54</v>
      </c>
      <c r="F84" s="490"/>
      <c r="G84" s="475"/>
      <c r="H84" s="475"/>
      <c r="I84" s="475"/>
    </row>
    <row r="85" spans="1:10" s="43" customFormat="1" ht="31.5">
      <c r="A85" s="475"/>
      <c r="B85" s="480"/>
      <c r="C85" s="682" t="s">
        <v>564</v>
      </c>
      <c r="D85" s="448"/>
      <c r="E85" s="449"/>
      <c r="F85" s="490"/>
      <c r="G85" s="475"/>
      <c r="H85" s="475"/>
      <c r="I85" s="475"/>
    </row>
    <row r="86" spans="1:10" s="43" customFormat="1">
      <c r="A86" s="475"/>
      <c r="B86" s="480"/>
      <c r="C86" s="682" t="s">
        <v>565</v>
      </c>
      <c r="D86" s="448"/>
      <c r="E86" s="449"/>
      <c r="F86" s="490"/>
      <c r="G86" s="475"/>
      <c r="H86" s="475"/>
      <c r="I86" s="475"/>
    </row>
    <row r="87" spans="1:10" s="43" customFormat="1" ht="31.5">
      <c r="A87" s="475"/>
      <c r="B87" s="480"/>
      <c r="C87" s="682" t="s">
        <v>566</v>
      </c>
      <c r="D87" s="448"/>
      <c r="E87" s="449"/>
      <c r="F87" s="490"/>
      <c r="G87" s="475"/>
      <c r="H87" s="475"/>
      <c r="I87" s="475"/>
      <c r="J87" s="494"/>
    </row>
    <row r="88" spans="1:10" s="43" customFormat="1">
      <c r="A88" s="475"/>
      <c r="B88" s="480"/>
      <c r="C88" s="670" t="s">
        <v>502</v>
      </c>
      <c r="D88" s="671" t="b">
        <f>COUNTIF(D84:D87,"&lt;&gt;Yes")=0</f>
        <v>0</v>
      </c>
      <c r="E88" s="679"/>
      <c r="F88" s="493"/>
      <c r="G88" s="475"/>
      <c r="H88" s="475"/>
      <c r="I88" s="475"/>
    </row>
    <row r="89" spans="1:10" s="43" customFormat="1">
      <c r="A89" s="475"/>
      <c r="B89" s="480"/>
      <c r="C89" s="483"/>
      <c r="D89" s="483"/>
      <c r="E89" s="483"/>
      <c r="F89" s="490"/>
      <c r="G89" s="475"/>
      <c r="H89" s="475"/>
      <c r="I89" s="475"/>
    </row>
    <row r="90" spans="1:10" s="43" customFormat="1">
      <c r="A90" s="475"/>
      <c r="B90" s="480"/>
      <c r="C90" s="663" t="s">
        <v>503</v>
      </c>
      <c r="D90" s="664"/>
      <c r="E90" s="664" t="s">
        <v>456</v>
      </c>
      <c r="F90" s="490"/>
      <c r="G90" s="475"/>
      <c r="H90" s="475"/>
      <c r="I90" s="475"/>
    </row>
    <row r="91" spans="1:10" s="43" customFormat="1" ht="132" customHeight="1">
      <c r="A91" s="475"/>
      <c r="B91" s="480"/>
      <c r="C91" s="673" t="s">
        <v>504</v>
      </c>
      <c r="D91" s="448"/>
      <c r="E91" s="449" t="s">
        <v>54</v>
      </c>
      <c r="F91" s="490"/>
      <c r="G91" s="475"/>
      <c r="H91" s="475"/>
      <c r="I91" s="475"/>
    </row>
    <row r="92" spans="1:10" s="43" customFormat="1">
      <c r="A92" s="475"/>
      <c r="B92" s="480"/>
      <c r="C92" s="670" t="s">
        <v>505</v>
      </c>
      <c r="D92" s="671" t="b">
        <f>COUNTIF(D91,"&lt;&gt;Yes")=0</f>
        <v>0</v>
      </c>
      <c r="E92" s="679"/>
      <c r="F92" s="493"/>
      <c r="G92" s="475"/>
      <c r="H92" s="475"/>
      <c r="I92" s="475"/>
    </row>
    <row r="93" spans="1:10" s="43" customFormat="1">
      <c r="A93" s="475"/>
      <c r="B93" s="480"/>
      <c r="C93" s="483"/>
      <c r="D93" s="483"/>
      <c r="E93" s="483"/>
      <c r="F93" s="490"/>
      <c r="G93" s="475"/>
      <c r="H93" s="475"/>
      <c r="I93" s="475"/>
    </row>
    <row r="94" spans="1:10" s="43" customFormat="1">
      <c r="A94" s="475"/>
      <c r="B94" s="480"/>
      <c r="C94" s="663" t="s">
        <v>506</v>
      </c>
      <c r="D94" s="664"/>
      <c r="E94" s="664" t="s">
        <v>456</v>
      </c>
      <c r="F94" s="490"/>
      <c r="G94" s="475"/>
      <c r="H94" s="475"/>
      <c r="I94" s="475"/>
    </row>
    <row r="95" spans="1:10" s="43" customFormat="1" ht="31.5">
      <c r="A95" s="475"/>
      <c r="B95" s="480"/>
      <c r="C95" s="673" t="s">
        <v>507</v>
      </c>
      <c r="D95" s="448"/>
      <c r="E95" s="449" t="s">
        <v>54</v>
      </c>
      <c r="F95" s="490"/>
      <c r="G95" s="475"/>
      <c r="H95" s="475"/>
      <c r="I95" s="475"/>
    </row>
    <row r="96" spans="1:10" s="43" customFormat="1">
      <c r="A96" s="475"/>
      <c r="B96" s="480"/>
      <c r="C96" s="673" t="s">
        <v>508</v>
      </c>
      <c r="D96" s="448"/>
      <c r="E96" s="449"/>
      <c r="F96" s="490"/>
      <c r="G96" s="475"/>
      <c r="H96" s="475"/>
      <c r="I96" s="475"/>
    </row>
    <row r="97" spans="1:9" s="43" customFormat="1">
      <c r="A97" s="475"/>
      <c r="B97" s="480"/>
      <c r="C97" s="673" t="s">
        <v>509</v>
      </c>
      <c r="D97" s="448"/>
      <c r="E97" s="449"/>
      <c r="F97" s="490"/>
      <c r="G97" s="475"/>
      <c r="H97" s="475"/>
      <c r="I97" s="475"/>
    </row>
    <row r="98" spans="1:9" s="43" customFormat="1">
      <c r="A98" s="475"/>
      <c r="B98" s="480"/>
      <c r="C98" s="673" t="s">
        <v>510</v>
      </c>
      <c r="D98" s="448"/>
      <c r="E98" s="449"/>
      <c r="F98" s="490"/>
      <c r="G98" s="475"/>
      <c r="H98" s="475"/>
      <c r="I98" s="475"/>
    </row>
    <row r="99" spans="1:9" s="43" customFormat="1">
      <c r="A99" s="475"/>
      <c r="B99" s="480"/>
      <c r="C99" s="673" t="s">
        <v>511</v>
      </c>
      <c r="D99" s="448"/>
      <c r="E99" s="449"/>
      <c r="F99" s="490"/>
      <c r="G99" s="475"/>
      <c r="H99" s="475"/>
      <c r="I99" s="475"/>
    </row>
    <row r="100" spans="1:9" s="43" customFormat="1">
      <c r="A100" s="475"/>
      <c r="B100" s="480"/>
      <c r="C100" s="673" t="s">
        <v>512</v>
      </c>
      <c r="D100" s="448"/>
      <c r="E100" s="449"/>
      <c r="F100" s="490"/>
      <c r="G100" s="475"/>
      <c r="H100" s="475"/>
      <c r="I100" s="475"/>
    </row>
    <row r="101" spans="1:9" s="43" customFormat="1">
      <c r="A101" s="475"/>
      <c r="B101" s="480"/>
      <c r="C101" s="673" t="s">
        <v>513</v>
      </c>
      <c r="D101" s="448"/>
      <c r="E101" s="449" t="s">
        <v>54</v>
      </c>
      <c r="F101" s="490"/>
      <c r="G101" s="475"/>
      <c r="H101" s="475"/>
      <c r="I101" s="475"/>
    </row>
    <row r="102" spans="1:9" s="43" customFormat="1">
      <c r="A102" s="475"/>
      <c r="B102" s="480"/>
      <c r="C102" s="670" t="s">
        <v>514</v>
      </c>
      <c r="D102" s="671" t="b">
        <f>COUNTIF(D95:D101,"&lt;&gt;Yes")=0</f>
        <v>0</v>
      </c>
      <c r="E102" s="679"/>
      <c r="F102" s="493"/>
      <c r="G102" s="475"/>
      <c r="H102" s="475"/>
      <c r="I102" s="475"/>
    </row>
    <row r="103" spans="1:9" s="43" customFormat="1">
      <c r="A103" s="475"/>
      <c r="B103" s="480"/>
      <c r="C103" s="483"/>
      <c r="D103" s="483"/>
      <c r="E103" s="483"/>
      <c r="F103" s="490"/>
      <c r="G103" s="475"/>
      <c r="H103" s="475"/>
      <c r="I103" s="475"/>
    </row>
    <row r="104" spans="1:9" s="43" customFormat="1">
      <c r="A104" s="475"/>
      <c r="B104" s="480"/>
      <c r="C104" s="663" t="s">
        <v>515</v>
      </c>
      <c r="D104" s="664"/>
      <c r="E104" s="664" t="s">
        <v>456</v>
      </c>
      <c r="F104" s="490"/>
      <c r="G104" s="475"/>
      <c r="H104" s="475"/>
      <c r="I104" s="475"/>
    </row>
    <row r="105" spans="1:9" s="43" customFormat="1">
      <c r="A105" s="475"/>
      <c r="B105" s="480"/>
      <c r="C105" s="673" t="s">
        <v>516</v>
      </c>
      <c r="D105" s="448"/>
      <c r="E105" s="449" t="s">
        <v>54</v>
      </c>
      <c r="F105" s="490"/>
      <c r="G105" s="475"/>
      <c r="H105" s="475"/>
      <c r="I105" s="475"/>
    </row>
    <row r="106" spans="1:9" s="43" customFormat="1">
      <c r="A106" s="475"/>
      <c r="B106" s="480"/>
      <c r="C106" s="673" t="s">
        <v>517</v>
      </c>
      <c r="D106" s="448"/>
      <c r="E106" s="449"/>
      <c r="F106" s="490"/>
      <c r="G106" s="475"/>
      <c r="H106" s="475"/>
      <c r="I106" s="475"/>
    </row>
    <row r="107" spans="1:9" s="43" customFormat="1">
      <c r="A107" s="475"/>
      <c r="B107" s="480"/>
      <c r="C107" s="670" t="s">
        <v>518</v>
      </c>
      <c r="D107" s="671" t="b">
        <f>COUNTIF(D105:D106,"&lt;&gt;Yes")=0</f>
        <v>0</v>
      </c>
      <c r="E107" s="679"/>
      <c r="F107" s="493"/>
      <c r="G107" s="475"/>
      <c r="H107" s="475"/>
      <c r="I107" s="475"/>
    </row>
    <row r="108" spans="1:9" s="43" customFormat="1">
      <c r="A108" s="475"/>
      <c r="B108" s="480"/>
      <c r="C108" s="483"/>
      <c r="D108" s="483"/>
      <c r="E108" s="483"/>
      <c r="F108" s="490"/>
      <c r="G108" s="475"/>
      <c r="H108" s="475"/>
      <c r="I108" s="475"/>
    </row>
    <row r="109" spans="1:9" s="43" customFormat="1">
      <c r="A109" s="475"/>
      <c r="B109" s="480"/>
      <c r="C109" s="663" t="s">
        <v>519</v>
      </c>
      <c r="D109" s="664"/>
      <c r="E109" s="664" t="s">
        <v>456</v>
      </c>
      <c r="F109" s="490"/>
      <c r="G109" s="475"/>
      <c r="H109" s="475"/>
      <c r="I109" s="475"/>
    </row>
    <row r="110" spans="1:9" s="43" customFormat="1">
      <c r="A110" s="475"/>
      <c r="B110" s="480"/>
      <c r="C110" s="673" t="s">
        <v>520</v>
      </c>
      <c r="D110" s="448"/>
      <c r="E110" s="449" t="s">
        <v>54</v>
      </c>
      <c r="F110" s="490"/>
      <c r="G110" s="475"/>
      <c r="H110" s="475"/>
      <c r="I110" s="475"/>
    </row>
    <row r="111" spans="1:9" s="43" customFormat="1">
      <c r="A111" s="475"/>
      <c r="B111" s="480"/>
      <c r="C111" s="670" t="s">
        <v>521</v>
      </c>
      <c r="D111" s="671" t="b">
        <f>COUNTIF(D110,"&lt;&gt;Yes")=0</f>
        <v>0</v>
      </c>
      <c r="E111" s="679"/>
      <c r="F111" s="493"/>
      <c r="G111" s="475"/>
      <c r="H111" s="475"/>
      <c r="I111" s="475"/>
    </row>
    <row r="112" spans="1:9" s="43" customFormat="1">
      <c r="A112" s="475"/>
      <c r="B112" s="480"/>
      <c r="C112" s="483"/>
      <c r="D112" s="483"/>
      <c r="E112" s="483"/>
      <c r="F112" s="490"/>
      <c r="G112" s="475"/>
      <c r="H112" s="475"/>
      <c r="I112" s="475"/>
    </row>
    <row r="113" spans="1:9" s="43" customFormat="1">
      <c r="A113" s="475"/>
      <c r="B113" s="480"/>
      <c r="C113" s="663" t="s">
        <v>522</v>
      </c>
      <c r="D113" s="664"/>
      <c r="E113" s="664" t="s">
        <v>456</v>
      </c>
      <c r="F113" s="490"/>
      <c r="G113" s="475"/>
      <c r="H113" s="475"/>
      <c r="I113" s="475"/>
    </row>
    <row r="114" spans="1:9" s="43" customFormat="1" ht="63">
      <c r="A114" s="475"/>
      <c r="B114" s="480"/>
      <c r="C114" s="675" t="s">
        <v>523</v>
      </c>
      <c r="D114" s="448"/>
      <c r="E114" s="449" t="s">
        <v>54</v>
      </c>
      <c r="F114" s="490"/>
      <c r="G114" s="475"/>
      <c r="H114" s="475"/>
      <c r="I114" s="475"/>
    </row>
    <row r="115" spans="1:9" s="43" customFormat="1">
      <c r="A115" s="475"/>
      <c r="B115" s="480"/>
      <c r="C115" s="673" t="s">
        <v>524</v>
      </c>
      <c r="D115" s="448"/>
      <c r="E115" s="449"/>
      <c r="F115" s="490"/>
      <c r="G115" s="475"/>
      <c r="H115" s="475"/>
      <c r="I115" s="475"/>
    </row>
    <row r="116" spans="1:9" s="43" customFormat="1">
      <c r="A116" s="475"/>
      <c r="B116" s="480"/>
      <c r="C116" s="673" t="s">
        <v>525</v>
      </c>
      <c r="D116" s="448"/>
      <c r="E116" s="449"/>
      <c r="F116" s="490"/>
      <c r="G116" s="475"/>
      <c r="H116" s="475"/>
      <c r="I116" s="475"/>
    </row>
    <row r="117" spans="1:9" s="43" customFormat="1" ht="31.7" customHeight="1">
      <c r="A117" s="475"/>
      <c r="B117" s="480"/>
      <c r="C117" s="673" t="s">
        <v>567</v>
      </c>
      <c r="D117" s="448"/>
      <c r="E117" s="449"/>
      <c r="F117" s="490"/>
      <c r="G117" s="475"/>
      <c r="H117" s="475"/>
      <c r="I117" s="475"/>
    </row>
    <row r="118" spans="1:9" s="43" customFormat="1">
      <c r="A118" s="475"/>
      <c r="B118" s="480"/>
      <c r="C118" s="670" t="s">
        <v>527</v>
      </c>
      <c r="D118" s="671" t="b">
        <f>COUNTIF(D114:D117,"&lt;&gt;Yes")=0</f>
        <v>0</v>
      </c>
      <c r="E118" s="679"/>
      <c r="F118" s="493"/>
      <c r="G118" s="475"/>
      <c r="H118" s="475"/>
      <c r="I118" s="475"/>
    </row>
    <row r="119" spans="1:9" s="43" customFormat="1">
      <c r="A119" s="475"/>
      <c r="B119" s="480"/>
      <c r="C119" s="483"/>
      <c r="D119" s="483"/>
      <c r="E119" s="483"/>
      <c r="F119" s="490"/>
      <c r="G119" s="475"/>
      <c r="H119" s="475"/>
      <c r="I119" s="475"/>
    </row>
    <row r="120" spans="1:9" s="43" customFormat="1">
      <c r="A120" s="475"/>
      <c r="B120" s="480"/>
      <c r="C120" s="663" t="s">
        <v>528</v>
      </c>
      <c r="D120" s="664"/>
      <c r="E120" s="664" t="s">
        <v>456</v>
      </c>
      <c r="F120" s="490"/>
      <c r="G120" s="475"/>
      <c r="H120" s="475"/>
      <c r="I120" s="475"/>
    </row>
    <row r="121" spans="1:9" s="43" customFormat="1" ht="31.5">
      <c r="A121" s="475"/>
      <c r="B121" s="480"/>
      <c r="C121" s="675" t="s">
        <v>529</v>
      </c>
      <c r="D121" s="448"/>
      <c r="E121" s="449" t="s">
        <v>54</v>
      </c>
      <c r="F121" s="490"/>
      <c r="G121" s="475"/>
      <c r="H121" s="475"/>
      <c r="I121" s="475"/>
    </row>
    <row r="122" spans="1:9" s="43" customFormat="1">
      <c r="A122" s="475"/>
      <c r="B122" s="480"/>
      <c r="C122" s="676" t="s">
        <v>530</v>
      </c>
      <c r="D122" s="448"/>
      <c r="E122" s="449"/>
      <c r="F122" s="490"/>
      <c r="G122" s="475"/>
      <c r="H122" s="475"/>
      <c r="I122" s="475"/>
    </row>
    <row r="123" spans="1:9" s="43" customFormat="1">
      <c r="A123" s="475"/>
      <c r="B123" s="480"/>
      <c r="C123" s="673" t="s">
        <v>531</v>
      </c>
      <c r="D123" s="448"/>
      <c r="E123" s="449"/>
      <c r="F123" s="490"/>
      <c r="G123" s="475"/>
      <c r="H123" s="475"/>
      <c r="I123" s="475"/>
    </row>
    <row r="124" spans="1:9" s="43" customFormat="1" ht="30.6" customHeight="1">
      <c r="A124" s="475"/>
      <c r="B124" s="480"/>
      <c r="C124" s="673" t="s">
        <v>532</v>
      </c>
      <c r="D124" s="448"/>
      <c r="E124" s="449"/>
      <c r="F124" s="490"/>
      <c r="G124" s="475"/>
      <c r="H124" s="475"/>
      <c r="I124" s="475"/>
    </row>
    <row r="125" spans="1:9" s="43" customFormat="1">
      <c r="A125" s="475"/>
      <c r="B125" s="480"/>
      <c r="C125" s="670" t="s">
        <v>533</v>
      </c>
      <c r="D125" s="671" t="b">
        <f>COUNTIF(D121:D124,"&lt;&gt;Yes")=0</f>
        <v>0</v>
      </c>
      <c r="E125" s="679"/>
      <c r="F125" s="493"/>
      <c r="G125" s="475"/>
      <c r="H125" s="475"/>
      <c r="I125" s="475"/>
    </row>
    <row r="126" spans="1:9" s="43" customFormat="1">
      <c r="A126" s="475"/>
      <c r="B126" s="480"/>
      <c r="C126" s="483"/>
      <c r="D126" s="483"/>
      <c r="E126" s="483"/>
      <c r="F126" s="490"/>
      <c r="G126" s="475"/>
      <c r="H126" s="475"/>
      <c r="I126" s="475"/>
    </row>
    <row r="127" spans="1:9" s="43" customFormat="1">
      <c r="A127" s="475"/>
      <c r="B127" s="480"/>
      <c r="C127" s="663" t="s">
        <v>534</v>
      </c>
      <c r="D127" s="664"/>
      <c r="E127" s="664" t="s">
        <v>456</v>
      </c>
      <c r="F127" s="490"/>
      <c r="G127" s="475"/>
      <c r="H127" s="475"/>
      <c r="I127" s="475"/>
    </row>
    <row r="128" spans="1:9" s="43" customFormat="1">
      <c r="A128" s="475"/>
      <c r="B128" s="480"/>
      <c r="C128" s="673" t="s">
        <v>535</v>
      </c>
      <c r="D128" s="448"/>
      <c r="E128" s="449" t="s">
        <v>54</v>
      </c>
      <c r="F128" s="490"/>
      <c r="G128" s="475"/>
      <c r="H128" s="475"/>
      <c r="I128" s="475"/>
    </row>
    <row r="129" spans="1:9" s="43" customFormat="1">
      <c r="A129" s="475"/>
      <c r="B129" s="480"/>
      <c r="C129" s="670" t="s">
        <v>536</v>
      </c>
      <c r="D129" s="671" t="b">
        <f>COUNTIF(D128,"&lt;&gt;Yes")=0</f>
        <v>0</v>
      </c>
      <c r="E129" s="679"/>
      <c r="F129" s="493"/>
      <c r="G129" s="475"/>
      <c r="H129" s="475"/>
      <c r="I129" s="475"/>
    </row>
    <row r="130" spans="1:9" s="43" customFormat="1">
      <c r="A130" s="475"/>
      <c r="B130" s="480"/>
      <c r="C130" s="483"/>
      <c r="D130" s="483"/>
      <c r="E130" s="483"/>
      <c r="F130" s="490"/>
      <c r="G130" s="475"/>
      <c r="H130" s="475"/>
      <c r="I130" s="475"/>
    </row>
    <row r="131" spans="1:9" s="43" customFormat="1">
      <c r="A131" s="475"/>
      <c r="B131" s="480"/>
      <c r="C131" s="663" t="s">
        <v>1699</v>
      </c>
      <c r="D131" s="664"/>
      <c r="E131" s="665" t="s">
        <v>456</v>
      </c>
      <c r="F131" s="490"/>
      <c r="G131" s="475"/>
      <c r="H131" s="475"/>
      <c r="I131" s="475"/>
    </row>
    <row r="132" spans="1:9" s="43" customFormat="1" ht="47.25">
      <c r="A132" s="475"/>
      <c r="B132" s="480"/>
      <c r="C132" s="673" t="s">
        <v>1691</v>
      </c>
      <c r="D132" s="448"/>
      <c r="E132" s="667"/>
      <c r="F132" s="490"/>
      <c r="G132" s="475"/>
      <c r="H132" s="475"/>
      <c r="I132" s="475"/>
    </row>
    <row r="133" spans="1:9" s="43" customFormat="1">
      <c r="A133" s="475"/>
      <c r="B133" s="480"/>
      <c r="C133" s="670" t="s">
        <v>1690</v>
      </c>
      <c r="D133" s="671" t="b">
        <f>COUNTIF(D132,"&lt;&gt;Yes")=0</f>
        <v>0</v>
      </c>
      <c r="E133" s="672"/>
      <c r="F133" s="490"/>
      <c r="G133" s="475"/>
      <c r="H133" s="475"/>
      <c r="I133" s="475"/>
    </row>
    <row r="134" spans="1:9" s="43" customFormat="1">
      <c r="A134" s="475"/>
      <c r="B134" s="480"/>
      <c r="C134" s="483"/>
      <c r="D134" s="483"/>
      <c r="E134" s="483"/>
      <c r="F134" s="490"/>
      <c r="G134" s="475"/>
      <c r="H134" s="475"/>
      <c r="I134" s="475"/>
    </row>
    <row r="135" spans="1:9" s="43" customFormat="1">
      <c r="A135" s="475"/>
      <c r="B135" s="480"/>
      <c r="C135" s="663" t="s">
        <v>336</v>
      </c>
      <c r="D135" s="664"/>
      <c r="E135" s="664" t="s">
        <v>456</v>
      </c>
      <c r="F135" s="490"/>
      <c r="G135" s="475"/>
      <c r="H135" s="475"/>
      <c r="I135" s="475"/>
    </row>
    <row r="136" spans="1:9" s="43" customFormat="1" ht="18.600000000000001" customHeight="1">
      <c r="A136" s="475"/>
      <c r="B136" s="480"/>
      <c r="C136" s="673" t="s">
        <v>568</v>
      </c>
      <c r="D136" s="448"/>
      <c r="E136" s="449" t="s">
        <v>54</v>
      </c>
      <c r="F136" s="490"/>
      <c r="G136" s="475"/>
      <c r="H136" s="475"/>
      <c r="I136" s="475"/>
    </row>
    <row r="137" spans="1:9" s="43" customFormat="1">
      <c r="A137" s="475"/>
      <c r="B137" s="480"/>
      <c r="C137" s="673" t="s">
        <v>569</v>
      </c>
      <c r="D137" s="448"/>
      <c r="E137" s="449"/>
      <c r="F137" s="490"/>
      <c r="G137" s="475"/>
      <c r="H137" s="475"/>
      <c r="I137" s="475"/>
    </row>
    <row r="138" spans="1:9" s="43" customFormat="1">
      <c r="A138" s="475"/>
      <c r="B138" s="480"/>
      <c r="C138" s="670" t="s">
        <v>542</v>
      </c>
      <c r="D138" s="671" t="b">
        <f>COUNTIF(D136:D137,"&lt;&gt;Yes")=0</f>
        <v>0</v>
      </c>
      <c r="E138" s="679"/>
      <c r="F138" s="493"/>
      <c r="G138" s="475"/>
      <c r="H138" s="475"/>
      <c r="I138" s="475"/>
    </row>
    <row r="139" spans="1:9" s="43" customFormat="1">
      <c r="A139" s="475"/>
      <c r="B139" s="480"/>
      <c r="C139" s="483"/>
      <c r="D139" s="483"/>
      <c r="E139" s="483"/>
      <c r="F139" s="490"/>
      <c r="G139" s="475"/>
      <c r="H139" s="475"/>
      <c r="I139" s="475"/>
    </row>
    <row r="140" spans="1:9" s="43" customFormat="1">
      <c r="A140" s="475"/>
      <c r="B140" s="480"/>
      <c r="C140" s="483"/>
      <c r="D140" s="483"/>
      <c r="E140" s="483"/>
      <c r="F140" s="481"/>
      <c r="G140" s="475"/>
      <c r="H140" s="475"/>
      <c r="I140" s="475"/>
    </row>
    <row r="141" spans="1:9" s="43" customFormat="1" ht="28.5">
      <c r="A141" s="475"/>
      <c r="B141" s="480"/>
      <c r="D141" s="511" t="s">
        <v>570</v>
      </c>
      <c r="E141" s="684"/>
      <c r="F141" s="481"/>
      <c r="G141" s="475"/>
      <c r="H141" s="475"/>
      <c r="I141" s="475"/>
    </row>
    <row r="142" spans="1:9" s="43" customFormat="1" ht="28.5">
      <c r="A142" s="475"/>
      <c r="B142" s="480"/>
      <c r="D142" s="511" t="s">
        <v>571</v>
      </c>
      <c r="E142" s="684"/>
      <c r="F142" s="481"/>
      <c r="G142" s="475"/>
      <c r="H142" s="475"/>
      <c r="I142" s="475"/>
    </row>
    <row r="143" spans="1:9" s="43" customFormat="1">
      <c r="A143" s="475"/>
      <c r="B143" s="480"/>
      <c r="C143" s="483"/>
      <c r="D143" s="495"/>
      <c r="E143" s="483"/>
      <c r="F143" s="481"/>
      <c r="G143" s="475"/>
      <c r="H143" s="475"/>
      <c r="I143" s="475"/>
    </row>
    <row r="144" spans="1:9" s="43" customFormat="1">
      <c r="A144" s="475"/>
      <c r="B144" s="480"/>
      <c r="C144" s="483"/>
      <c r="D144" s="483"/>
      <c r="E144" s="483"/>
      <c r="F144" s="481"/>
      <c r="G144" s="475"/>
      <c r="H144" s="475"/>
      <c r="I144" s="475"/>
    </row>
    <row r="145" spans="1:9" s="43" customFormat="1">
      <c r="A145" s="475"/>
      <c r="B145" s="480"/>
      <c r="C145" s="496" t="s">
        <v>543</v>
      </c>
      <c r="D145" s="497"/>
      <c r="E145" s="497"/>
      <c r="F145" s="481"/>
      <c r="G145" s="475"/>
      <c r="H145" s="475"/>
      <c r="I145" s="475"/>
    </row>
    <row r="146" spans="1:9" s="43" customFormat="1" ht="5.0999999999999996" customHeight="1">
      <c r="A146" s="475"/>
      <c r="B146" s="480"/>
      <c r="C146" s="475"/>
      <c r="D146" s="475"/>
      <c r="E146" s="475"/>
      <c r="F146" s="481"/>
      <c r="G146" s="475"/>
      <c r="H146" s="475"/>
      <c r="I146" s="475"/>
    </row>
    <row r="147" spans="1:9" s="43" customFormat="1">
      <c r="A147" s="475"/>
      <c r="B147" s="480"/>
      <c r="C147" s="475"/>
      <c r="D147" s="475"/>
      <c r="E147" s="475"/>
      <c r="F147" s="481"/>
      <c r="G147" s="475"/>
      <c r="H147" s="475"/>
      <c r="I147" s="475"/>
    </row>
    <row r="148" spans="1:9" s="43" customFormat="1">
      <c r="A148" s="475"/>
      <c r="B148" s="480"/>
      <c r="C148" s="475"/>
      <c r="D148" s="475"/>
      <c r="E148" s="475"/>
      <c r="F148" s="481"/>
      <c r="G148" s="475"/>
      <c r="H148" s="475"/>
      <c r="I148" s="475"/>
    </row>
    <row r="149" spans="1:9" s="43" customFormat="1">
      <c r="A149" s="475"/>
      <c r="B149" s="480"/>
      <c r="C149" s="475"/>
      <c r="D149" s="475"/>
      <c r="E149" s="475"/>
      <c r="F149" s="481"/>
      <c r="G149" s="475"/>
      <c r="H149" s="475"/>
      <c r="I149" s="475"/>
    </row>
    <row r="150" spans="1:9" s="43" customFormat="1">
      <c r="A150" s="475"/>
      <c r="B150" s="480"/>
      <c r="C150" s="475"/>
      <c r="D150" s="475"/>
      <c r="E150" s="475"/>
      <c r="F150" s="481"/>
      <c r="G150" s="475"/>
      <c r="H150" s="475"/>
      <c r="I150" s="475"/>
    </row>
    <row r="151" spans="1:9" s="43" customFormat="1">
      <c r="A151" s="475"/>
      <c r="B151" s="480"/>
      <c r="C151" s="475"/>
      <c r="D151" s="475"/>
      <c r="E151" s="475"/>
      <c r="F151" s="481"/>
      <c r="G151" s="475"/>
      <c r="H151" s="475"/>
      <c r="I151" s="475"/>
    </row>
    <row r="152" spans="1:9" s="43" customFormat="1">
      <c r="A152" s="475"/>
      <c r="B152" s="480"/>
      <c r="C152" s="475"/>
      <c r="D152" s="475"/>
      <c r="E152" s="475"/>
      <c r="F152" s="481"/>
      <c r="G152" s="475"/>
      <c r="H152" s="475"/>
      <c r="I152" s="475"/>
    </row>
    <row r="153" spans="1:9" s="43" customFormat="1">
      <c r="A153" s="475"/>
      <c r="B153" s="480"/>
      <c r="C153" s="475"/>
      <c r="D153" s="475"/>
      <c r="E153" s="475"/>
      <c r="F153" s="481"/>
      <c r="G153" s="475"/>
      <c r="H153" s="475"/>
      <c r="I153" s="475"/>
    </row>
    <row r="154" spans="1:9" s="43" customFormat="1">
      <c r="A154" s="475"/>
      <c r="B154" s="480"/>
      <c r="C154" s="475"/>
      <c r="D154" s="475"/>
      <c r="E154" s="475"/>
      <c r="F154" s="481"/>
      <c r="G154" s="475"/>
      <c r="H154" s="475"/>
      <c r="I154" s="475"/>
    </row>
    <row r="155" spans="1:9" s="43" customFormat="1" ht="6" customHeight="1">
      <c r="A155" s="475"/>
      <c r="B155" s="480"/>
      <c r="C155" s="475"/>
      <c r="D155" s="475"/>
      <c r="E155" s="475"/>
      <c r="F155" s="481"/>
      <c r="G155" s="475"/>
      <c r="H155" s="475"/>
      <c r="I155" s="475"/>
    </row>
    <row r="156" spans="1:9" s="43" customFormat="1">
      <c r="A156" s="475"/>
      <c r="B156" s="480"/>
      <c r="C156" s="475"/>
      <c r="D156" s="475"/>
      <c r="E156" s="475"/>
      <c r="F156" s="481"/>
      <c r="G156" s="475"/>
      <c r="H156" s="475"/>
      <c r="I156" s="475"/>
    </row>
    <row r="157" spans="1:9" s="43" customFormat="1">
      <c r="A157" s="475"/>
      <c r="B157" s="480"/>
      <c r="C157" s="475"/>
      <c r="D157" s="475"/>
      <c r="E157" s="475"/>
      <c r="F157" s="481"/>
      <c r="G157" s="475"/>
      <c r="H157" s="475"/>
      <c r="I157" s="475"/>
    </row>
    <row r="158" spans="1:9" s="43" customFormat="1">
      <c r="A158" s="475"/>
      <c r="B158" s="480"/>
      <c r="C158" s="475"/>
      <c r="D158" s="475"/>
      <c r="E158" s="475"/>
      <c r="F158" s="481"/>
      <c r="G158" s="475"/>
      <c r="H158" s="475"/>
      <c r="I158" s="475"/>
    </row>
    <row r="159" spans="1:9" s="43" customFormat="1">
      <c r="A159" s="475"/>
      <c r="B159" s="480"/>
      <c r="C159" s="475"/>
      <c r="D159" s="475"/>
      <c r="E159" s="475"/>
      <c r="F159" s="481"/>
      <c r="G159" s="475"/>
      <c r="H159" s="475"/>
      <c r="I159" s="475"/>
    </row>
    <row r="160" spans="1:9" s="43" customFormat="1" ht="6" customHeight="1">
      <c r="A160" s="475"/>
      <c r="B160" s="480"/>
      <c r="C160" s="475"/>
      <c r="D160" s="475"/>
      <c r="E160" s="475"/>
      <c r="F160" s="481"/>
      <c r="G160" s="475"/>
      <c r="H160" s="475"/>
      <c r="I160" s="475"/>
    </row>
    <row r="161" spans="1:9" s="43" customFormat="1">
      <c r="A161" s="475"/>
      <c r="B161" s="480"/>
      <c r="C161" s="475"/>
      <c r="D161" s="475"/>
      <c r="E161" s="475"/>
      <c r="F161" s="481"/>
      <c r="G161" s="475"/>
      <c r="H161" s="475"/>
      <c r="I161" s="475"/>
    </row>
    <row r="162" spans="1:9">
      <c r="B162" s="480"/>
      <c r="F162" s="481"/>
    </row>
    <row r="163" spans="1:9" ht="16.5" thickBot="1">
      <c r="B163" s="498"/>
      <c r="C163" s="499"/>
      <c r="D163" s="499"/>
      <c r="E163" s="499"/>
      <c r="F163" s="500"/>
    </row>
    <row r="173" spans="1:9" ht="20.100000000000001" customHeight="1"/>
  </sheetData>
  <sheetProtection algorithmName="SHA-512" hashValue="1av1zUYVQZ5QI4ku9HVv3ercjWS97aG3OGM5vMIvNA/77RRk1JBh9NlqwunKgsgr8lrz94chXxW4DGnXNQmZug==" saltValue="carf7yQqiEgbtfn2g50KKw==" spinCount="100000" sheet="1" objects="1" scenarios="1"/>
  <mergeCells count="1">
    <mergeCell ref="C3:E3"/>
  </mergeCells>
  <conditionalFormatting sqref="E35:E38 E128 E70 E91 E105:E106 E110 E121:E124 E24:E31 E58:E62 E80 E84:E87 E136:E137 E114:E117">
    <cfRule type="expression" dxfId="63" priority="23">
      <formula>D24="N/A"</formula>
    </cfRule>
  </conditionalFormatting>
  <conditionalFormatting sqref="D143">
    <cfRule type="expression" dxfId="62" priority="22">
      <formula>SUM(#REF!)&gt;12</formula>
    </cfRule>
  </conditionalFormatting>
  <conditionalFormatting sqref="E74:E76">
    <cfRule type="expression" dxfId="61" priority="21">
      <formula>D74="N/A"</formula>
    </cfRule>
  </conditionalFormatting>
  <conditionalFormatting sqref="E95:E100">
    <cfRule type="expression" dxfId="60" priority="17">
      <formula>D95="N/A"</formula>
    </cfRule>
  </conditionalFormatting>
  <conditionalFormatting sqref="E101">
    <cfRule type="expression" dxfId="59" priority="16">
      <formula>D101="N/A"</formula>
    </cfRule>
  </conditionalFormatting>
  <conditionalFormatting sqref="E42:E45">
    <cfRule type="expression" dxfId="58" priority="10">
      <formula>D42="N/A"</formula>
    </cfRule>
  </conditionalFormatting>
  <conditionalFormatting sqref="E49:E50 E52:E54">
    <cfRule type="expression" dxfId="57" priority="6">
      <formula>D49="N/A"</formula>
    </cfRule>
  </conditionalFormatting>
  <conditionalFormatting sqref="E66">
    <cfRule type="expression" dxfId="56" priority="3">
      <formula>D66="N/A"</formula>
    </cfRule>
  </conditionalFormatting>
  <conditionalFormatting sqref="J87">
    <cfRule type="expression" dxfId="55" priority="19">
      <formula>AND(#REF!="Yes",OR($D$87="No",$D$87="N/A"))</formula>
    </cfRule>
  </conditionalFormatting>
  <conditionalFormatting sqref="E51">
    <cfRule type="expression" dxfId="54" priority="2">
      <formula>D51="N/A"</formula>
    </cfRule>
  </conditionalFormatting>
  <conditionalFormatting sqref="E132">
    <cfRule type="expression" dxfId="53" priority="1">
      <formula>D132="N/A"</formula>
    </cfRule>
  </conditionalFormatting>
  <dataValidations count="4">
    <dataValidation type="list" allowBlank="1" showInputMessage="1" showErrorMessage="1" sqref="D24:D31 D70 D74:D76 D80 D84:D87 D91 D105:D106 D128 D95:D101 D110 D121:D124 D136:D137 D35:D38 D66 D42:D44 D58 D49:D54 D114:D117 D132" xr:uid="{F8992150-A308-46F5-94BD-88606C8CB8CB}">
      <formula1>"Yes,No,N/A"</formula1>
    </dataValidation>
    <dataValidation allowBlank="1" showInputMessage="1" showErrorMessage="1" prompt="This value is calculated automatically based on inputs in 3b. Leverage and Committed Funds cell E123." sqref="D59" xr:uid="{C02091D6-B52E-477A-91A6-3601C897384F}"/>
    <dataValidation allowBlank="1" showInputMessage="1" showErrorMessage="1" prompt="This value is calculated automatically based on inputs on tab 3b.Leverage and Committed Funds comparing cells E88 and D72." sqref="D61" xr:uid="{E8649BA2-59B7-40B7-829F-7C6725BF0A59}"/>
    <dataValidation allowBlank="1" showInputMessage="1" showErrorMessage="1" prompt="Value automatically calculated based on values in sheet Absorption Ratio and cell E50." sqref="D45" xr:uid="{82A1FCC1-89FB-437E-B55E-3588104A1654}"/>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07BFA-C62E-403A-8D2E-C0A96C7DC017}">
  <sheetPr>
    <tabColor theme="5" tint="0.59999389629810485"/>
  </sheetPr>
  <dimension ref="B2:R173"/>
  <sheetViews>
    <sheetView showGridLines="0" topLeftCell="A122" zoomScale="80" zoomScaleNormal="80" workbookViewId="0">
      <pane xSplit="9" topLeftCell="J1" activePane="topRight" state="frozen"/>
      <selection activeCell="C51" sqref="C51"/>
      <selection pane="topRight"/>
    </sheetView>
  </sheetViews>
  <sheetFormatPr defaultColWidth="11" defaultRowHeight="15.75"/>
  <cols>
    <col min="1" max="1" width="3.875" style="347" customWidth="1"/>
    <col min="2" max="3" width="11" style="347"/>
    <col min="4" max="4" width="7.375" style="347" customWidth="1"/>
    <col min="5" max="5" width="10.375" style="347" customWidth="1"/>
    <col min="6" max="6" width="62.125" style="347" customWidth="1"/>
    <col min="7" max="7" width="1.875" style="347" customWidth="1"/>
    <col min="8" max="8" width="11" style="347" customWidth="1"/>
    <col min="9" max="11" width="1.875" style="347" customWidth="1"/>
    <col min="12" max="12" width="13.5" style="426" customWidth="1"/>
    <col min="13" max="13" width="1.875" style="301" customWidth="1"/>
    <col min="14" max="14" width="13.5" style="301" customWidth="1"/>
    <col min="15" max="15" width="1.875" style="347" customWidth="1"/>
    <col min="16" max="16" width="34.875" style="11" customWidth="1"/>
    <col min="17" max="18" width="1.875" style="11" customWidth="1"/>
    <col min="19" max="16384" width="11" style="347"/>
  </cols>
  <sheetData>
    <row r="2" spans="2:18">
      <c r="C2" s="347" t="s">
        <v>545</v>
      </c>
      <c r="E2" s="969"/>
      <c r="F2" s="970"/>
      <c r="G2" s="970"/>
      <c r="H2" s="970"/>
      <c r="I2" s="970"/>
      <c r="J2" s="970"/>
      <c r="K2" s="970"/>
      <c r="L2" s="971"/>
      <c r="O2" s="301"/>
      <c r="P2" s="453"/>
      <c r="Q2" s="453"/>
      <c r="R2" s="453"/>
    </row>
    <row r="4" spans="2:18">
      <c r="C4" s="347" t="s">
        <v>572</v>
      </c>
      <c r="E4" s="969"/>
      <c r="F4" s="970"/>
      <c r="G4" s="970"/>
      <c r="H4" s="970"/>
      <c r="I4" s="970"/>
      <c r="J4" s="970"/>
      <c r="K4" s="970"/>
      <c r="L4" s="971"/>
      <c r="O4" s="301"/>
      <c r="Q4" s="453"/>
      <c r="R4" s="453"/>
    </row>
    <row r="6" spans="2:18">
      <c r="C6" s="347" t="s">
        <v>1</v>
      </c>
      <c r="E6" s="969"/>
      <c r="F6" s="970"/>
      <c r="G6" s="970"/>
      <c r="H6" s="970"/>
      <c r="I6" s="970"/>
      <c r="J6" s="970"/>
      <c r="K6" s="970"/>
      <c r="L6" s="971"/>
      <c r="O6" s="301"/>
      <c r="Q6" s="453"/>
      <c r="R6" s="453"/>
    </row>
    <row r="8" spans="2:18">
      <c r="C8" s="347" t="s">
        <v>547</v>
      </c>
      <c r="E8" s="972"/>
      <c r="F8" s="972"/>
      <c r="G8" s="972"/>
      <c r="H8" s="972"/>
      <c r="I8" s="973"/>
      <c r="J8" s="973"/>
      <c r="K8" s="973"/>
      <c r="L8" s="973"/>
    </row>
    <row r="10" spans="2:18">
      <c r="C10" s="347" t="s">
        <v>548</v>
      </c>
      <c r="E10" s="972"/>
      <c r="F10" s="972"/>
      <c r="G10" s="972"/>
      <c r="H10" s="972"/>
      <c r="I10" s="973"/>
      <c r="J10" s="973"/>
      <c r="K10" s="973"/>
      <c r="L10" s="973"/>
    </row>
    <row r="11" spans="2:18">
      <c r="E11" s="301"/>
      <c r="F11" s="301"/>
      <c r="G11" s="301"/>
      <c r="H11" s="301"/>
      <c r="I11" s="301"/>
      <c r="J11" s="301"/>
      <c r="K11" s="301"/>
    </row>
    <row r="12" spans="2:18" ht="18.75">
      <c r="B12" s="303"/>
      <c r="C12" s="303"/>
      <c r="D12" s="303"/>
      <c r="E12" s="303"/>
      <c r="F12" s="303"/>
      <c r="G12" s="303"/>
      <c r="H12" s="303"/>
      <c r="I12" s="303"/>
      <c r="J12" s="303"/>
      <c r="K12" s="974"/>
      <c r="L12" s="974"/>
      <c r="M12" s="974"/>
      <c r="N12" s="974"/>
      <c r="O12" s="974"/>
      <c r="P12" s="974"/>
      <c r="Q12" s="974"/>
      <c r="R12" s="303"/>
    </row>
    <row r="13" spans="2:18" ht="31.5">
      <c r="H13" s="301" t="s">
        <v>573</v>
      </c>
      <c r="I13" s="301"/>
      <c r="J13" s="301"/>
      <c r="K13" s="685"/>
      <c r="L13" s="423" t="s">
        <v>574</v>
      </c>
      <c r="M13" s="321"/>
      <c r="N13" s="322" t="s">
        <v>575</v>
      </c>
      <c r="O13" s="321"/>
      <c r="P13" s="322" t="s">
        <v>576</v>
      </c>
      <c r="Q13" s="686"/>
      <c r="R13" s="453"/>
    </row>
    <row r="14" spans="2:18" ht="0.95" customHeight="1">
      <c r="H14" s="301"/>
      <c r="I14" s="301"/>
      <c r="J14" s="301"/>
      <c r="K14" s="304"/>
      <c r="L14" s="424"/>
      <c r="N14" s="323"/>
      <c r="O14" s="301"/>
      <c r="P14" s="306"/>
      <c r="Q14" s="307"/>
      <c r="R14" s="453"/>
    </row>
    <row r="15" spans="2:18" ht="0.95" hidden="1" customHeight="1">
      <c r="H15" s="301"/>
      <c r="I15" s="301"/>
      <c r="J15" s="301"/>
      <c r="K15" s="304"/>
      <c r="L15" s="424"/>
      <c r="N15" s="323"/>
      <c r="O15" s="301"/>
      <c r="P15" s="306"/>
      <c r="Q15" s="307"/>
      <c r="R15" s="453"/>
    </row>
    <row r="16" spans="2:18" ht="3.95" customHeight="1">
      <c r="H16" s="301"/>
      <c r="I16" s="301"/>
      <c r="J16" s="301"/>
      <c r="K16" s="304"/>
      <c r="L16" s="424"/>
      <c r="N16" s="323"/>
      <c r="O16" s="301"/>
      <c r="P16" s="306"/>
      <c r="Q16" s="307"/>
      <c r="R16" s="453"/>
    </row>
    <row r="17" spans="2:17" ht="23.25">
      <c r="B17" s="308" t="s">
        <v>577</v>
      </c>
      <c r="C17" s="308"/>
      <c r="D17" s="308"/>
      <c r="E17" s="308"/>
      <c r="F17" s="308"/>
      <c r="G17" s="309"/>
      <c r="H17" s="308">
        <v>39</v>
      </c>
      <c r="K17" s="310"/>
      <c r="L17" s="687">
        <f>SUM(L19,L36)</f>
        <v>0</v>
      </c>
      <c r="N17" s="688">
        <f>SUM(N19,N36)</f>
        <v>0</v>
      </c>
      <c r="Q17" s="311"/>
    </row>
    <row r="18" spans="2:17">
      <c r="K18" s="310"/>
      <c r="Q18" s="311"/>
    </row>
    <row r="19" spans="2:17" ht="21">
      <c r="B19" s="324" t="s">
        <v>578</v>
      </c>
      <c r="H19" s="325">
        <v>26</v>
      </c>
      <c r="K19" s="310"/>
      <c r="L19" s="689">
        <f>SUM(L25,L29)</f>
        <v>0</v>
      </c>
      <c r="N19" s="690">
        <f>SUM(N25,N29)</f>
        <v>0</v>
      </c>
      <c r="Q19" s="311"/>
    </row>
    <row r="20" spans="2:17" ht="6" customHeight="1">
      <c r="B20" s="324"/>
      <c r="H20" s="326"/>
      <c r="K20" s="310"/>
      <c r="Q20" s="311"/>
    </row>
    <row r="21" spans="2:17">
      <c r="B21" s="327" t="s">
        <v>579</v>
      </c>
      <c r="K21" s="310"/>
      <c r="P21" s="347"/>
      <c r="Q21" s="311"/>
    </row>
    <row r="22" spans="2:17" ht="3.95" customHeight="1">
      <c r="B22" s="327"/>
      <c r="K22" s="310"/>
      <c r="Q22" s="311"/>
    </row>
    <row r="23" spans="2:17">
      <c r="B23" s="328" t="s">
        <v>580</v>
      </c>
      <c r="C23" s="313"/>
      <c r="D23" s="313"/>
      <c r="E23" s="313"/>
      <c r="F23" s="313"/>
      <c r="G23" s="313"/>
      <c r="H23" s="313"/>
      <c r="K23" s="310"/>
      <c r="L23" s="426">
        <f>'1a.Physical Design'!F27</f>
        <v>0</v>
      </c>
      <c r="N23" s="347"/>
      <c r="P23" s="347"/>
      <c r="Q23" s="311"/>
    </row>
    <row r="24" spans="2:17" ht="6.6" customHeight="1">
      <c r="B24" s="327"/>
      <c r="K24" s="310"/>
      <c r="Q24" s="311"/>
    </row>
    <row r="25" spans="2:17">
      <c r="B25" s="328" t="s">
        <v>581</v>
      </c>
      <c r="C25" s="313"/>
      <c r="D25" s="313"/>
      <c r="E25" s="313"/>
      <c r="F25" s="313"/>
      <c r="G25" s="313"/>
      <c r="H25" s="313">
        <v>22</v>
      </c>
      <c r="K25" s="310"/>
      <c r="L25" s="691">
        <f>'1a.Physical Design'!F146</f>
        <v>0</v>
      </c>
      <c r="N25" s="531"/>
      <c r="P25" s="566"/>
      <c r="Q25" s="311"/>
    </row>
    <row r="26" spans="2:17">
      <c r="B26" s="312" t="s">
        <v>582</v>
      </c>
      <c r="K26" s="310"/>
      <c r="L26" s="426" t="str">
        <f>'1a.Physical Design'!F138</f>
        <v>NO</v>
      </c>
      <c r="Q26" s="311"/>
    </row>
    <row r="27" spans="2:17">
      <c r="B27" s="312" t="s">
        <v>218</v>
      </c>
      <c r="K27" s="310"/>
      <c r="L27" s="426" t="str">
        <f>'1a.Physical Design'!F139</f>
        <v>NO</v>
      </c>
      <c r="Q27" s="311"/>
    </row>
    <row r="28" spans="2:17" ht="6.6" customHeight="1">
      <c r="B28" s="327"/>
      <c r="K28" s="310"/>
      <c r="Q28" s="311"/>
    </row>
    <row r="29" spans="2:17">
      <c r="B29" s="328" t="s">
        <v>583</v>
      </c>
      <c r="C29" s="313"/>
      <c r="D29" s="313"/>
      <c r="E29" s="313"/>
      <c r="F29" s="313"/>
      <c r="G29" s="313"/>
      <c r="H29" s="313">
        <v>4</v>
      </c>
      <c r="K29" s="310"/>
      <c r="L29" s="691" t="s">
        <v>52</v>
      </c>
      <c r="N29" s="531"/>
      <c r="P29" s="566"/>
      <c r="Q29" s="311"/>
    </row>
    <row r="30" spans="2:17">
      <c r="B30" s="312" t="s">
        <v>584</v>
      </c>
      <c r="K30" s="310"/>
      <c r="Q30" s="311"/>
    </row>
    <row r="31" spans="2:17">
      <c r="B31" s="312" t="s">
        <v>585</v>
      </c>
      <c r="K31" s="310"/>
      <c r="Q31" s="311"/>
    </row>
    <row r="32" spans="2:17">
      <c r="B32" s="312" t="s">
        <v>586</v>
      </c>
      <c r="K32" s="310"/>
      <c r="Q32" s="311"/>
    </row>
    <row r="33" spans="2:17">
      <c r="B33" s="312" t="s">
        <v>587</v>
      </c>
      <c r="K33" s="310"/>
      <c r="Q33" s="311"/>
    </row>
    <row r="34" spans="2:17">
      <c r="B34" s="312" t="s">
        <v>588</v>
      </c>
      <c r="K34" s="310"/>
      <c r="Q34" s="311"/>
    </row>
    <row r="35" spans="2:17" ht="5.0999999999999996" customHeight="1">
      <c r="B35" s="312"/>
      <c r="K35" s="310"/>
      <c r="Q35" s="311"/>
    </row>
    <row r="36" spans="2:17" ht="21">
      <c r="B36" s="329" t="s">
        <v>241</v>
      </c>
      <c r="H36" s="325">
        <f>SUM(H38,H41,H44,H47,H50,H53,H58,H61)</f>
        <v>13</v>
      </c>
      <c r="K36" s="310"/>
      <c r="L36" s="692">
        <f>SUM(L38,L41,L44,L47,L50,L53,L58,L61)</f>
        <v>0</v>
      </c>
      <c r="N36" s="693">
        <f>SUM(N38,N41,N44,N47,N50,N53,N58,N61)</f>
        <v>0</v>
      </c>
      <c r="Q36" s="311"/>
    </row>
    <row r="37" spans="2:17" ht="21">
      <c r="B37" s="327" t="s">
        <v>589</v>
      </c>
      <c r="H37" s="326"/>
      <c r="K37" s="310"/>
      <c r="Q37" s="311"/>
    </row>
    <row r="38" spans="2:17" ht="66" customHeight="1">
      <c r="B38" s="968" t="s">
        <v>590</v>
      </c>
      <c r="C38" s="808"/>
      <c r="D38" s="808"/>
      <c r="E38" s="808"/>
      <c r="F38" s="808"/>
      <c r="G38" s="313"/>
      <c r="H38" s="313">
        <v>1</v>
      </c>
      <c r="K38" s="310"/>
      <c r="L38" s="691">
        <f>'1b. Supportive Services'!G40</f>
        <v>0</v>
      </c>
      <c r="N38" s="531"/>
      <c r="P38" s="566"/>
      <c r="Q38" s="311"/>
    </row>
    <row r="39" spans="2:17">
      <c r="B39" s="312" t="s">
        <v>591</v>
      </c>
      <c r="K39" s="310"/>
      <c r="Q39" s="311"/>
    </row>
    <row r="40" spans="2:17">
      <c r="B40" s="312" t="s">
        <v>592</v>
      </c>
      <c r="K40" s="310"/>
      <c r="Q40" s="311"/>
    </row>
    <row r="41" spans="2:17" ht="62.25" customHeight="1">
      <c r="B41" s="968" t="s">
        <v>593</v>
      </c>
      <c r="C41" s="808"/>
      <c r="D41" s="808"/>
      <c r="E41" s="808"/>
      <c r="F41" s="808"/>
      <c r="G41" s="808"/>
      <c r="H41" s="313">
        <v>1</v>
      </c>
      <c r="K41" s="310"/>
      <c r="L41" s="691">
        <f>'1b. Supportive Services'!G41</f>
        <v>0</v>
      </c>
      <c r="N41" s="531"/>
      <c r="P41" s="566"/>
      <c r="Q41" s="311"/>
    </row>
    <row r="42" spans="2:17">
      <c r="B42" s="312" t="s">
        <v>594</v>
      </c>
      <c r="K42" s="310"/>
      <c r="Q42" s="311"/>
    </row>
    <row r="43" spans="2:17">
      <c r="B43" s="312" t="s">
        <v>595</v>
      </c>
      <c r="K43" s="310"/>
      <c r="Q43" s="311"/>
    </row>
    <row r="44" spans="2:17">
      <c r="B44" s="328" t="s">
        <v>245</v>
      </c>
      <c r="C44" s="313"/>
      <c r="D44" s="313"/>
      <c r="E44" s="313"/>
      <c r="F44" s="313"/>
      <c r="G44" s="313"/>
      <c r="H44" s="313">
        <v>1</v>
      </c>
      <c r="K44" s="310"/>
      <c r="L44" s="691">
        <f>'1b. Supportive Services'!G42</f>
        <v>0</v>
      </c>
      <c r="N44" s="531"/>
      <c r="P44" s="566"/>
      <c r="Q44" s="311"/>
    </row>
    <row r="45" spans="2:17">
      <c r="B45" s="312" t="s">
        <v>596</v>
      </c>
      <c r="C45" s="316"/>
      <c r="K45" s="310"/>
      <c r="Q45" s="311"/>
    </row>
    <row r="46" spans="2:17">
      <c r="B46" s="312" t="s">
        <v>597</v>
      </c>
      <c r="C46" s="316"/>
      <c r="K46" s="310"/>
      <c r="Q46" s="311"/>
    </row>
    <row r="47" spans="2:17">
      <c r="B47" s="328" t="s">
        <v>246</v>
      </c>
      <c r="C47" s="313"/>
      <c r="D47" s="313"/>
      <c r="E47" s="313"/>
      <c r="F47" s="313"/>
      <c r="G47" s="313"/>
      <c r="H47" s="313">
        <v>1</v>
      </c>
      <c r="K47" s="310"/>
      <c r="L47" s="691">
        <f>'1b. Supportive Services'!G43</f>
        <v>0</v>
      </c>
      <c r="N47" s="531"/>
      <c r="P47" s="566"/>
      <c r="Q47" s="311"/>
    </row>
    <row r="48" spans="2:17">
      <c r="B48" s="312" t="s">
        <v>598</v>
      </c>
      <c r="K48" s="310"/>
      <c r="Q48" s="311"/>
    </row>
    <row r="49" spans="2:17">
      <c r="B49" s="312" t="s">
        <v>599</v>
      </c>
      <c r="K49" s="310"/>
      <c r="Q49" s="311"/>
    </row>
    <row r="50" spans="2:17">
      <c r="B50" s="328" t="s">
        <v>600</v>
      </c>
      <c r="C50" s="313"/>
      <c r="D50" s="313"/>
      <c r="E50" s="313"/>
      <c r="F50" s="313"/>
      <c r="G50" s="313"/>
      <c r="H50" s="313">
        <v>1</v>
      </c>
      <c r="K50" s="310"/>
      <c r="L50" s="691">
        <f>'1b. Supportive Services'!G44</f>
        <v>0</v>
      </c>
      <c r="N50" s="531"/>
      <c r="P50" s="566"/>
      <c r="Q50" s="311"/>
    </row>
    <row r="51" spans="2:17">
      <c r="B51" s="312" t="s">
        <v>601</v>
      </c>
      <c r="K51" s="310"/>
      <c r="Q51" s="311"/>
    </row>
    <row r="52" spans="2:17">
      <c r="B52" s="312" t="s">
        <v>602</v>
      </c>
      <c r="K52" s="310"/>
      <c r="Q52" s="311"/>
    </row>
    <row r="53" spans="2:17">
      <c r="B53" s="328" t="s">
        <v>603</v>
      </c>
      <c r="C53" s="313"/>
      <c r="D53" s="313"/>
      <c r="E53" s="313"/>
      <c r="F53" s="313"/>
      <c r="G53" s="313"/>
      <c r="H53" s="313">
        <v>6</v>
      </c>
      <c r="K53" s="310"/>
      <c r="L53" s="691">
        <f>'1b. Supportive Services'!G45</f>
        <v>0</v>
      </c>
      <c r="N53" s="531"/>
      <c r="P53" s="566"/>
      <c r="Q53" s="311"/>
    </row>
    <row r="54" spans="2:17">
      <c r="B54" s="312" t="s">
        <v>604</v>
      </c>
      <c r="K54" s="310"/>
      <c r="Q54" s="311"/>
    </row>
    <row r="55" spans="2:17">
      <c r="B55" s="312" t="s">
        <v>605</v>
      </c>
      <c r="K55" s="310"/>
      <c r="Q55" s="311"/>
    </row>
    <row r="56" spans="2:17">
      <c r="B56" s="312" t="s">
        <v>606</v>
      </c>
      <c r="K56" s="310"/>
      <c r="Q56" s="311"/>
    </row>
    <row r="57" spans="2:17">
      <c r="B57" s="312" t="s">
        <v>607</v>
      </c>
      <c r="K57" s="310"/>
      <c r="Q57" s="311"/>
    </row>
    <row r="58" spans="2:17">
      <c r="B58" s="328" t="s">
        <v>608</v>
      </c>
      <c r="C58" s="313"/>
      <c r="D58" s="313"/>
      <c r="E58" s="313"/>
      <c r="F58" s="313"/>
      <c r="G58" s="313"/>
      <c r="H58" s="313">
        <v>1</v>
      </c>
      <c r="K58" s="310"/>
      <c r="L58" s="691">
        <f>'1b. Supportive Services'!G46</f>
        <v>0</v>
      </c>
      <c r="N58" s="531"/>
      <c r="P58" s="566"/>
      <c r="Q58" s="311"/>
    </row>
    <row r="59" spans="2:17">
      <c r="B59" s="312" t="s">
        <v>609</v>
      </c>
      <c r="K59" s="310"/>
      <c r="Q59" s="311"/>
    </row>
    <row r="60" spans="2:17">
      <c r="B60" s="312" t="s">
        <v>610</v>
      </c>
      <c r="K60" s="310"/>
      <c r="Q60" s="311"/>
    </row>
    <row r="61" spans="2:17">
      <c r="B61" s="328" t="s">
        <v>611</v>
      </c>
      <c r="C61" s="313"/>
      <c r="D61" s="313"/>
      <c r="E61" s="313"/>
      <c r="F61" s="313"/>
      <c r="G61" s="313"/>
      <c r="H61" s="313">
        <v>1</v>
      </c>
      <c r="K61" s="310"/>
      <c r="L61" s="691">
        <f>'1b. Supportive Services'!G47</f>
        <v>0</v>
      </c>
      <c r="N61" s="531"/>
      <c r="P61" s="566"/>
      <c r="Q61" s="311"/>
    </row>
    <row r="62" spans="2:17">
      <c r="B62" s="312" t="s">
        <v>612</v>
      </c>
      <c r="K62" s="310"/>
      <c r="Q62" s="311"/>
    </row>
    <row r="63" spans="2:17">
      <c r="B63" s="312" t="s">
        <v>613</v>
      </c>
      <c r="K63" s="310"/>
      <c r="Q63" s="311"/>
    </row>
    <row r="64" spans="2:17">
      <c r="B64" s="312" t="s">
        <v>614</v>
      </c>
      <c r="K64" s="310"/>
      <c r="Q64" s="311"/>
    </row>
    <row r="65" spans="2:17">
      <c r="B65" s="330"/>
      <c r="K65" s="310"/>
      <c r="Q65" s="311"/>
    </row>
    <row r="66" spans="2:17" ht="23.25">
      <c r="B66" s="308" t="s">
        <v>615</v>
      </c>
      <c r="H66" s="308">
        <v>16</v>
      </c>
      <c r="K66" s="310"/>
      <c r="L66" s="694">
        <f>SUM(L94,L69,L77,L81,L85,L89,L73)</f>
        <v>0</v>
      </c>
      <c r="N66" s="690">
        <f>SUM(N94,N69,N77,N81,N85,N89,N73)</f>
        <v>0</v>
      </c>
      <c r="Q66" s="311"/>
    </row>
    <row r="67" spans="2:17" ht="3.95" customHeight="1">
      <c r="B67" s="312"/>
      <c r="K67" s="310"/>
      <c r="Q67" s="311"/>
    </row>
    <row r="68" spans="2:17">
      <c r="B68" s="327" t="s">
        <v>616</v>
      </c>
      <c r="H68" s="347">
        <v>12</v>
      </c>
      <c r="K68" s="310"/>
      <c r="Q68" s="311"/>
    </row>
    <row r="69" spans="2:17">
      <c r="B69" s="331" t="s">
        <v>617</v>
      </c>
      <c r="C69" s="332"/>
      <c r="D69" s="332"/>
      <c r="E69" s="332"/>
      <c r="F69" s="332"/>
      <c r="G69" s="332"/>
      <c r="H69" s="332">
        <v>2</v>
      </c>
      <c r="K69" s="310"/>
      <c r="L69" s="691">
        <f>'2.Market'!F73</f>
        <v>0</v>
      </c>
      <c r="N69" s="531"/>
      <c r="P69" s="566"/>
      <c r="Q69" s="311"/>
    </row>
    <row r="70" spans="2:17">
      <c r="B70" s="312" t="s">
        <v>618</v>
      </c>
      <c r="K70" s="310"/>
      <c r="Q70" s="311"/>
    </row>
    <row r="71" spans="2:17">
      <c r="B71" s="312" t="s">
        <v>619</v>
      </c>
      <c r="K71" s="310"/>
      <c r="Q71" s="311"/>
    </row>
    <row r="72" spans="2:17">
      <c r="B72" s="312" t="s">
        <v>620</v>
      </c>
      <c r="C72" s="312"/>
      <c r="K72" s="310"/>
      <c r="Q72" s="311"/>
    </row>
    <row r="73" spans="2:17">
      <c r="B73" s="331" t="s">
        <v>621</v>
      </c>
      <c r="C73" s="332"/>
      <c r="D73" s="332"/>
      <c r="E73" s="332"/>
      <c r="F73" s="332"/>
      <c r="G73" s="332"/>
      <c r="H73" s="332">
        <v>2</v>
      </c>
      <c r="K73" s="310"/>
      <c r="L73" s="691">
        <f>'2.Market'!F73</f>
        <v>0</v>
      </c>
      <c r="N73" s="531"/>
      <c r="P73" s="566"/>
      <c r="Q73" s="311"/>
    </row>
    <row r="74" spans="2:17">
      <c r="B74" s="312" t="s">
        <v>618</v>
      </c>
      <c r="K74" s="310"/>
      <c r="Q74" s="311"/>
    </row>
    <row r="75" spans="2:17">
      <c r="B75" s="312" t="s">
        <v>619</v>
      </c>
      <c r="K75" s="310"/>
      <c r="Q75" s="311"/>
    </row>
    <row r="76" spans="2:17">
      <c r="B76" s="312" t="s">
        <v>620</v>
      </c>
      <c r="C76" s="312"/>
      <c r="K76" s="310"/>
      <c r="Q76" s="311"/>
    </row>
    <row r="77" spans="2:17">
      <c r="B77" s="331" t="s">
        <v>622</v>
      </c>
      <c r="C77" s="332"/>
      <c r="D77" s="332"/>
      <c r="E77" s="332"/>
      <c r="F77" s="332"/>
      <c r="G77" s="332"/>
      <c r="H77" s="332">
        <v>2</v>
      </c>
      <c r="K77" s="310"/>
      <c r="L77" s="691">
        <f>'2.Market'!F74</f>
        <v>0</v>
      </c>
      <c r="N77" s="531"/>
      <c r="P77" s="566"/>
      <c r="Q77" s="311"/>
    </row>
    <row r="78" spans="2:17">
      <c r="B78" s="312" t="s">
        <v>618</v>
      </c>
      <c r="K78" s="310"/>
      <c r="Q78" s="311"/>
    </row>
    <row r="79" spans="2:17">
      <c r="B79" s="312" t="s">
        <v>619</v>
      </c>
      <c r="K79" s="310"/>
      <c r="Q79" s="311"/>
    </row>
    <row r="80" spans="2:17">
      <c r="B80" s="312" t="s">
        <v>620</v>
      </c>
      <c r="C80" s="312"/>
      <c r="K80" s="310"/>
      <c r="Q80" s="311"/>
    </row>
    <row r="81" spans="2:17">
      <c r="B81" s="331" t="s">
        <v>623</v>
      </c>
      <c r="C81" s="332"/>
      <c r="D81" s="332"/>
      <c r="E81" s="332"/>
      <c r="F81" s="332"/>
      <c r="G81" s="332"/>
      <c r="H81" s="332">
        <v>2</v>
      </c>
      <c r="K81" s="310"/>
      <c r="L81" s="691">
        <f>'2.Market'!F75</f>
        <v>0</v>
      </c>
      <c r="N81" s="531"/>
      <c r="P81" s="566"/>
      <c r="Q81" s="311"/>
    </row>
    <row r="82" spans="2:17">
      <c r="B82" s="312" t="s">
        <v>618</v>
      </c>
      <c r="K82" s="310"/>
      <c r="Q82" s="311"/>
    </row>
    <row r="83" spans="2:17">
      <c r="B83" s="312" t="s">
        <v>619</v>
      </c>
      <c r="K83" s="310"/>
      <c r="Q83" s="311"/>
    </row>
    <row r="84" spans="2:17">
      <c r="B84" s="312" t="s">
        <v>620</v>
      </c>
      <c r="C84" s="312"/>
      <c r="K84" s="310"/>
      <c r="Q84" s="311"/>
    </row>
    <row r="85" spans="2:17">
      <c r="B85" s="331" t="s">
        <v>624</v>
      </c>
      <c r="C85" s="332"/>
      <c r="D85" s="332"/>
      <c r="E85" s="332"/>
      <c r="F85" s="332"/>
      <c r="G85" s="332"/>
      <c r="H85" s="332">
        <v>2</v>
      </c>
      <c r="K85" s="310"/>
      <c r="L85" s="691">
        <f>'2.Market'!F76</f>
        <v>0</v>
      </c>
      <c r="N85" s="531"/>
      <c r="P85" s="566"/>
      <c r="Q85" s="311"/>
    </row>
    <row r="86" spans="2:17">
      <c r="B86" s="312" t="s">
        <v>618</v>
      </c>
      <c r="K86" s="310"/>
      <c r="Q86" s="311"/>
    </row>
    <row r="87" spans="2:17">
      <c r="B87" s="312" t="s">
        <v>619</v>
      </c>
      <c r="K87" s="310"/>
      <c r="Q87" s="311"/>
    </row>
    <row r="88" spans="2:17">
      <c r="B88" s="312" t="s">
        <v>620</v>
      </c>
      <c r="C88" s="312"/>
      <c r="K88" s="310"/>
      <c r="Q88" s="311"/>
    </row>
    <row r="89" spans="2:17">
      <c r="B89" s="331" t="s">
        <v>625</v>
      </c>
      <c r="C89" s="332"/>
      <c r="D89" s="332"/>
      <c r="E89" s="332"/>
      <c r="F89" s="332"/>
      <c r="G89" s="332"/>
      <c r="H89" s="332">
        <v>2</v>
      </c>
      <c r="K89" s="310"/>
      <c r="L89" s="691" t="s">
        <v>52</v>
      </c>
      <c r="N89" s="531"/>
      <c r="P89" s="566"/>
      <c r="Q89" s="311"/>
    </row>
    <row r="90" spans="2:17">
      <c r="B90" s="312" t="s">
        <v>626</v>
      </c>
      <c r="K90" s="310"/>
      <c r="Q90" s="311"/>
    </row>
    <row r="91" spans="2:17">
      <c r="B91" s="312" t="s">
        <v>627</v>
      </c>
      <c r="K91" s="310"/>
      <c r="Q91" s="311"/>
    </row>
    <row r="92" spans="2:17">
      <c r="B92" s="312" t="s">
        <v>628</v>
      </c>
      <c r="K92" s="310"/>
      <c r="Q92" s="311"/>
    </row>
    <row r="93" spans="2:17" ht="15.95" customHeight="1">
      <c r="B93" s="327" t="s">
        <v>629</v>
      </c>
      <c r="H93" s="347">
        <v>4</v>
      </c>
      <c r="K93" s="310"/>
      <c r="Q93" s="311"/>
    </row>
    <row r="94" spans="2:17">
      <c r="B94" s="331" t="s">
        <v>270</v>
      </c>
      <c r="C94" s="332"/>
      <c r="D94" s="332"/>
      <c r="E94" s="332"/>
      <c r="F94" s="332"/>
      <c r="G94" s="332"/>
      <c r="H94" s="332">
        <v>4</v>
      </c>
      <c r="K94" s="310"/>
      <c r="L94" s="695">
        <f>'2.Market'!F78</f>
        <v>0</v>
      </c>
      <c r="N94" s="531"/>
      <c r="P94" s="566"/>
      <c r="Q94" s="311"/>
    </row>
    <row r="95" spans="2:17">
      <c r="B95" s="312" t="s">
        <v>630</v>
      </c>
      <c r="K95" s="310"/>
      <c r="Q95" s="311"/>
    </row>
    <row r="96" spans="2:17">
      <c r="B96" s="312" t="s">
        <v>631</v>
      </c>
      <c r="K96" s="310"/>
      <c r="Q96" s="311"/>
    </row>
    <row r="97" spans="2:17">
      <c r="B97" s="312" t="s">
        <v>632</v>
      </c>
      <c r="K97" s="310"/>
      <c r="Q97" s="311"/>
    </row>
    <row r="98" spans="2:17" ht="3.95" customHeight="1">
      <c r="B98" s="312"/>
      <c r="K98" s="310"/>
      <c r="Q98" s="311"/>
    </row>
    <row r="99" spans="2:17" ht="23.25">
      <c r="B99" s="308" t="s">
        <v>633</v>
      </c>
      <c r="H99" s="308">
        <v>35</v>
      </c>
      <c r="K99" s="310"/>
      <c r="L99" s="696">
        <f>SUM(L101,L110,L115,L121,L134)</f>
        <v>0</v>
      </c>
      <c r="N99" s="697">
        <f>SUM(N101,N110,N115,N121,N134)</f>
        <v>0</v>
      </c>
      <c r="Q99" s="311"/>
    </row>
    <row r="100" spans="2:17">
      <c r="B100" s="333" t="s">
        <v>634</v>
      </c>
      <c r="H100" s="347">
        <v>15</v>
      </c>
      <c r="K100" s="310"/>
      <c r="Q100" s="311"/>
    </row>
    <row r="101" spans="2:17">
      <c r="B101" s="334" t="s">
        <v>1686</v>
      </c>
      <c r="C101" s="335"/>
      <c r="D101" s="335"/>
      <c r="E101" s="335"/>
      <c r="F101" s="335"/>
      <c r="G101" s="335"/>
      <c r="H101" s="335">
        <v>8</v>
      </c>
      <c r="K101" s="310"/>
      <c r="L101" s="691">
        <f>'3a.Capacity'!$E$57</f>
        <v>0</v>
      </c>
      <c r="N101" s="531"/>
      <c r="P101" s="566"/>
      <c r="Q101" s="311"/>
    </row>
    <row r="102" spans="2:17">
      <c r="B102" s="312" t="s">
        <v>1692</v>
      </c>
      <c r="E102" s="11"/>
      <c r="K102" s="310"/>
      <c r="Q102" s="311"/>
    </row>
    <row r="103" spans="2:17">
      <c r="B103" s="312" t="s">
        <v>1693</v>
      </c>
      <c r="E103" s="11"/>
      <c r="K103" s="310"/>
      <c r="Q103" s="311"/>
    </row>
    <row r="104" spans="2:17">
      <c r="B104" s="312" t="s">
        <v>1694</v>
      </c>
      <c r="E104" s="11"/>
      <c r="K104" s="310"/>
      <c r="Q104" s="311"/>
    </row>
    <row r="105" spans="2:17">
      <c r="B105" s="312" t="s">
        <v>1695</v>
      </c>
      <c r="E105" s="11"/>
      <c r="K105" s="310"/>
      <c r="Q105" s="311"/>
    </row>
    <row r="106" spans="2:17">
      <c r="B106" s="756" t="s">
        <v>1685</v>
      </c>
      <c r="C106" s="757"/>
      <c r="D106" s="757"/>
      <c r="E106" s="758"/>
      <c r="F106" s="757"/>
      <c r="G106" s="757"/>
      <c r="H106" s="757"/>
      <c r="K106" s="310"/>
      <c r="L106" s="691">
        <f>'3a.Capacity'!$E$56</f>
        <v>0</v>
      </c>
      <c r="N106" s="531"/>
      <c r="P106" s="566"/>
      <c r="Q106" s="311"/>
    </row>
    <row r="107" spans="2:17">
      <c r="B107" s="312" t="s">
        <v>1698</v>
      </c>
      <c r="E107" s="11"/>
      <c r="K107" s="310"/>
      <c r="Q107" s="311"/>
    </row>
    <row r="108" spans="2:17">
      <c r="B108" s="312" t="s">
        <v>1697</v>
      </c>
      <c r="E108" s="11"/>
      <c r="K108" s="310"/>
      <c r="Q108" s="311"/>
    </row>
    <row r="109" spans="2:17">
      <c r="B109" s="759" t="s">
        <v>1696</v>
      </c>
      <c r="E109" s="11"/>
      <c r="K109" s="310"/>
      <c r="Q109" s="311"/>
    </row>
    <row r="110" spans="2:17">
      <c r="B110" s="334" t="s">
        <v>635</v>
      </c>
      <c r="C110" s="335"/>
      <c r="D110" s="335"/>
      <c r="E110" s="335"/>
      <c r="F110" s="335"/>
      <c r="G110" s="335"/>
      <c r="H110" s="335">
        <v>6</v>
      </c>
      <c r="K110" s="310"/>
      <c r="L110" s="691">
        <f>'3a.Capacity'!$E$58</f>
        <v>0</v>
      </c>
      <c r="N110" s="531"/>
      <c r="P110" s="566"/>
      <c r="Q110" s="311"/>
    </row>
    <row r="111" spans="2:17">
      <c r="B111" s="312" t="s">
        <v>636</v>
      </c>
      <c r="K111" s="310"/>
      <c r="Q111" s="311"/>
    </row>
    <row r="112" spans="2:17">
      <c r="B112" s="312" t="s">
        <v>637</v>
      </c>
      <c r="K112" s="310"/>
      <c r="Q112" s="311"/>
    </row>
    <row r="113" spans="2:17">
      <c r="B113" s="312" t="s">
        <v>638</v>
      </c>
      <c r="K113" s="310"/>
      <c r="Q113" s="311"/>
    </row>
    <row r="114" spans="2:17">
      <c r="B114" s="312" t="s">
        <v>639</v>
      </c>
      <c r="K114" s="310"/>
      <c r="Q114" s="311"/>
    </row>
    <row r="115" spans="2:17">
      <c r="B115" s="334" t="s">
        <v>640</v>
      </c>
      <c r="C115" s="335"/>
      <c r="D115" s="335"/>
      <c r="E115" s="335"/>
      <c r="F115" s="335"/>
      <c r="G115" s="335"/>
      <c r="H115" s="335">
        <v>1</v>
      </c>
      <c r="K115" s="310"/>
      <c r="L115" s="691">
        <f>'3a.Capacity'!$E$59</f>
        <v>0</v>
      </c>
      <c r="N115" s="531"/>
      <c r="P115" s="566"/>
      <c r="Q115" s="311"/>
    </row>
    <row r="116" spans="2:17">
      <c r="B116" s="312" t="s">
        <v>641</v>
      </c>
      <c r="C116" s="316"/>
      <c r="D116" s="316"/>
      <c r="E116" s="316"/>
      <c r="F116" s="316"/>
      <c r="G116" s="316"/>
      <c r="K116" s="310"/>
      <c r="Q116" s="311"/>
    </row>
    <row r="117" spans="2:17">
      <c r="B117" s="312" t="s">
        <v>642</v>
      </c>
      <c r="C117" s="316"/>
      <c r="D117" s="316"/>
      <c r="E117" s="316"/>
      <c r="F117" s="316"/>
      <c r="G117" s="316"/>
      <c r="K117" s="310"/>
      <c r="Q117" s="311"/>
    </row>
    <row r="118" spans="2:17">
      <c r="B118" s="312" t="s">
        <v>643</v>
      </c>
      <c r="C118" s="316"/>
      <c r="D118" s="316"/>
      <c r="E118" s="316"/>
      <c r="F118" s="316"/>
      <c r="G118" s="316"/>
      <c r="K118" s="310"/>
      <c r="Q118" s="311"/>
    </row>
    <row r="119" spans="2:17" ht="3.95" customHeight="1">
      <c r="B119" s="336"/>
      <c r="K119" s="310"/>
      <c r="Q119" s="311"/>
    </row>
    <row r="120" spans="2:17">
      <c r="B120" s="337" t="s">
        <v>644</v>
      </c>
      <c r="H120" s="347">
        <v>10</v>
      </c>
      <c r="K120" s="310"/>
      <c r="Q120" s="311"/>
    </row>
    <row r="121" spans="2:17">
      <c r="B121" s="334" t="s">
        <v>645</v>
      </c>
      <c r="C121" s="334"/>
      <c r="D121" s="334"/>
      <c r="E121" s="334"/>
      <c r="F121" s="334"/>
      <c r="G121" s="334"/>
      <c r="H121" s="335">
        <v>10</v>
      </c>
      <c r="K121" s="310"/>
      <c r="L121" s="691">
        <f>'3b.Leverage and Committed Funds'!F151</f>
        <v>0</v>
      </c>
      <c r="N121" s="531"/>
      <c r="P121" s="566"/>
      <c r="Q121" s="311"/>
    </row>
    <row r="122" spans="2:17">
      <c r="B122" s="312" t="s">
        <v>646</v>
      </c>
      <c r="C122" s="316"/>
      <c r="K122" s="310"/>
      <c r="Q122" s="311"/>
    </row>
    <row r="123" spans="2:17">
      <c r="B123" s="312" t="s">
        <v>647</v>
      </c>
      <c r="C123" s="316"/>
      <c r="K123" s="310"/>
      <c r="Q123" s="311"/>
    </row>
    <row r="124" spans="2:17">
      <c r="B124" s="312" t="s">
        <v>648</v>
      </c>
      <c r="C124" s="316"/>
      <c r="K124" s="310"/>
      <c r="Q124" s="311"/>
    </row>
    <row r="125" spans="2:17">
      <c r="B125" s="312" t="s">
        <v>649</v>
      </c>
      <c r="C125" s="316"/>
      <c r="K125" s="310"/>
      <c r="Q125" s="311"/>
    </row>
    <row r="126" spans="2:17">
      <c r="B126" s="312" t="s">
        <v>650</v>
      </c>
      <c r="C126" s="316"/>
      <c r="K126" s="310"/>
      <c r="Q126" s="311"/>
    </row>
    <row r="127" spans="2:17">
      <c r="B127" s="312" t="s">
        <v>651</v>
      </c>
      <c r="C127" s="316"/>
      <c r="K127" s="310"/>
      <c r="Q127" s="311"/>
    </row>
    <row r="128" spans="2:17">
      <c r="B128" s="312" t="s">
        <v>652</v>
      </c>
      <c r="C128" s="316"/>
      <c r="K128" s="310"/>
      <c r="Q128" s="311"/>
    </row>
    <row r="129" spans="2:17">
      <c r="B129" s="312" t="s">
        <v>653</v>
      </c>
      <c r="C129" s="316"/>
      <c r="K129" s="310"/>
      <c r="Q129" s="311"/>
    </row>
    <row r="130" spans="2:17">
      <c r="B130" s="312" t="s">
        <v>654</v>
      </c>
      <c r="C130" s="316"/>
      <c r="K130" s="310"/>
      <c r="Q130" s="311"/>
    </row>
    <row r="131" spans="2:17">
      <c r="B131" s="312" t="s">
        <v>655</v>
      </c>
      <c r="C131" s="316"/>
      <c r="K131" s="310"/>
      <c r="Q131" s="311"/>
    </row>
    <row r="132" spans="2:17" ht="5.0999999999999996" customHeight="1">
      <c r="B132" s="336"/>
      <c r="K132" s="310"/>
      <c r="Q132" s="311"/>
    </row>
    <row r="133" spans="2:17">
      <c r="B133" s="337" t="s">
        <v>656</v>
      </c>
      <c r="H133" s="347">
        <v>10</v>
      </c>
      <c r="K133" s="310"/>
      <c r="Q133" s="311"/>
    </row>
    <row r="134" spans="2:17">
      <c r="B134" s="334" t="s">
        <v>657</v>
      </c>
      <c r="C134" s="335"/>
      <c r="D134" s="446" t="s">
        <v>658</v>
      </c>
      <c r="E134" s="335"/>
      <c r="F134" s="447" t="s">
        <v>659</v>
      </c>
      <c r="G134" s="335"/>
      <c r="H134" s="335">
        <v>10</v>
      </c>
      <c r="K134" s="310"/>
      <c r="L134" s="691">
        <f>'3b.Leverage and Committed Funds'!F152</f>
        <v>0</v>
      </c>
      <c r="N134" s="531"/>
      <c r="P134" s="566"/>
      <c r="Q134" s="311"/>
    </row>
    <row r="135" spans="2:17">
      <c r="B135" s="312" t="s">
        <v>660</v>
      </c>
      <c r="K135" s="310"/>
      <c r="Q135" s="311"/>
    </row>
    <row r="136" spans="2:17">
      <c r="B136" s="312" t="s">
        <v>661</v>
      </c>
      <c r="K136" s="310"/>
      <c r="Q136" s="311"/>
    </row>
    <row r="137" spans="2:17">
      <c r="B137" s="312" t="s">
        <v>662</v>
      </c>
      <c r="K137" s="310"/>
      <c r="Q137" s="311"/>
    </row>
    <row r="138" spans="2:17">
      <c r="B138" s="312" t="s">
        <v>663</v>
      </c>
      <c r="K138" s="310"/>
      <c r="Q138" s="311"/>
    </row>
    <row r="139" spans="2:17">
      <c r="B139" s="312" t="s">
        <v>664</v>
      </c>
      <c r="K139" s="310"/>
      <c r="Q139" s="311"/>
    </row>
    <row r="140" spans="2:17">
      <c r="B140" s="312" t="s">
        <v>665</v>
      </c>
      <c r="K140" s="310"/>
      <c r="Q140" s="311"/>
    </row>
    <row r="141" spans="2:17" ht="6" customHeight="1">
      <c r="B141" s="710"/>
      <c r="K141" s="310"/>
      <c r="Q141" s="311"/>
    </row>
    <row r="142" spans="2:17" ht="6" customHeight="1">
      <c r="B142" s="710"/>
      <c r="K142" s="310"/>
      <c r="Q142" s="311"/>
    </row>
    <row r="143" spans="2:17" ht="26.25">
      <c r="B143" s="338" t="s">
        <v>666</v>
      </c>
      <c r="H143" s="308">
        <f>H144</f>
        <v>10</v>
      </c>
      <c r="K143" s="310"/>
      <c r="L143" s="698" t="str">
        <f>L145</f>
        <v/>
      </c>
      <c r="N143" s="699">
        <f>N145</f>
        <v>0</v>
      </c>
      <c r="Q143" s="311"/>
    </row>
    <row r="144" spans="2:17">
      <c r="B144" s="333" t="s">
        <v>667</v>
      </c>
      <c r="H144" s="347">
        <v>10</v>
      </c>
      <c r="K144" s="310"/>
      <c r="Q144" s="311"/>
    </row>
    <row r="145" spans="2:18">
      <c r="B145" s="339" t="s">
        <v>667</v>
      </c>
      <c r="C145" s="340"/>
      <c r="D145" s="340"/>
      <c r="E145" s="340"/>
      <c r="F145" s="340"/>
      <c r="G145" s="340"/>
      <c r="H145" s="340">
        <v>10</v>
      </c>
      <c r="K145" s="310"/>
      <c r="L145" s="695" t="str">
        <f>'4.Land Use &amp; Zoning'!$E$69</f>
        <v/>
      </c>
      <c r="N145" s="531"/>
      <c r="P145" s="566"/>
      <c r="Q145" s="311"/>
    </row>
    <row r="146" spans="2:18">
      <c r="B146" s="312" t="s">
        <v>668</v>
      </c>
      <c r="K146" s="310"/>
      <c r="Q146" s="311"/>
    </row>
    <row r="147" spans="2:18">
      <c r="B147" s="312" t="s">
        <v>669</v>
      </c>
      <c r="K147" s="310"/>
      <c r="Q147" s="311"/>
    </row>
    <row r="148" spans="2:18">
      <c r="B148" s="312" t="s">
        <v>670</v>
      </c>
      <c r="K148" s="310"/>
      <c r="Q148" s="311"/>
    </row>
    <row r="149" spans="2:18">
      <c r="B149" s="312"/>
      <c r="K149" s="341"/>
      <c r="L149" s="427"/>
      <c r="M149" s="428"/>
      <c r="N149" s="428"/>
      <c r="O149" s="352"/>
      <c r="P149" s="342"/>
      <c r="Q149" s="343"/>
    </row>
    <row r="150" spans="2:18">
      <c r="B150" s="312"/>
    </row>
    <row r="152" spans="2:18" ht="20.100000000000001" customHeight="1">
      <c r="B152" s="338" t="s">
        <v>671</v>
      </c>
      <c r="H152" s="344">
        <f>SUM(H17,H66,H99,H143)</f>
        <v>100</v>
      </c>
      <c r="I152" s="301"/>
      <c r="J152" s="301"/>
      <c r="K152" s="301"/>
      <c r="L152" s="648">
        <f>SUM(L143,L99,L66,L17)</f>
        <v>0</v>
      </c>
      <c r="N152" s="345">
        <f>SUM(N143,N99,N66,N17)</f>
        <v>0</v>
      </c>
      <c r="O152" s="301"/>
      <c r="P152" s="306"/>
      <c r="Q152" s="453"/>
      <c r="R152" s="453"/>
    </row>
    <row r="153" spans="2:18" ht="20.100000000000001" customHeight="1">
      <c r="B153" s="338"/>
      <c r="H153" s="344"/>
      <c r="I153" s="301"/>
      <c r="J153" s="301"/>
      <c r="K153" s="301"/>
      <c r="L153" s="425"/>
      <c r="N153" s="345"/>
      <c r="O153" s="301"/>
      <c r="P153" s="306"/>
      <c r="Q153" s="453"/>
      <c r="R153" s="453"/>
    </row>
    <row r="154" spans="2:18">
      <c r="L154" s="429" t="s">
        <v>672</v>
      </c>
    </row>
    <row r="155" spans="2:18">
      <c r="L155" s="959"/>
      <c r="M155" s="960"/>
      <c r="N155" s="960"/>
      <c r="O155" s="960"/>
      <c r="P155" s="961"/>
    </row>
    <row r="156" spans="2:18">
      <c r="L156" s="962"/>
      <c r="M156" s="963"/>
      <c r="N156" s="963"/>
      <c r="O156" s="963"/>
      <c r="P156" s="964"/>
    </row>
    <row r="157" spans="2:18">
      <c r="L157" s="962"/>
      <c r="M157" s="963"/>
      <c r="N157" s="963"/>
      <c r="O157" s="963"/>
      <c r="P157" s="964"/>
    </row>
    <row r="158" spans="2:18">
      <c r="L158" s="962"/>
      <c r="M158" s="963"/>
      <c r="N158" s="963"/>
      <c r="O158" s="963"/>
      <c r="P158" s="964"/>
    </row>
    <row r="159" spans="2:18">
      <c r="L159" s="962"/>
      <c r="M159" s="963"/>
      <c r="N159" s="963"/>
      <c r="O159" s="963"/>
      <c r="P159" s="964"/>
    </row>
    <row r="160" spans="2:18">
      <c r="L160" s="965"/>
      <c r="M160" s="966"/>
      <c r="N160" s="966"/>
      <c r="O160" s="966"/>
      <c r="P160" s="967"/>
    </row>
    <row r="162" spans="16:16">
      <c r="P162" s="347"/>
    </row>
    <row r="163" spans="16:16">
      <c r="P163" s="347"/>
    </row>
    <row r="164" spans="16:16">
      <c r="P164" s="347"/>
    </row>
    <row r="165" spans="16:16">
      <c r="P165" s="347"/>
    </row>
    <row r="166" spans="16:16">
      <c r="P166" s="347"/>
    </row>
    <row r="167" spans="16:16">
      <c r="P167" s="347"/>
    </row>
    <row r="168" spans="16:16">
      <c r="P168" s="347"/>
    </row>
    <row r="169" spans="16:16">
      <c r="P169" s="347"/>
    </row>
    <row r="170" spans="16:16">
      <c r="P170" s="347"/>
    </row>
    <row r="171" spans="16:16">
      <c r="P171" s="347"/>
    </row>
    <row r="172" spans="16:16">
      <c r="P172" s="347"/>
    </row>
    <row r="173" spans="16:16">
      <c r="P173" s="347"/>
    </row>
  </sheetData>
  <sheetProtection algorithmName="SHA-512" hashValue="3FfjpieGHYqCFNm6YEQPGMStjpxFf+IPwygLrdU9jQiJ6H3fnd42fLkw1/MIO9nJ4fwKhg6YB/JjA4q2nh9m3Q==" saltValue="V2WjDv/QGtlJBnMLxyGTiQ==" spinCount="100000" sheet="1" objects="1" scenarios="1"/>
  <mergeCells count="9">
    <mergeCell ref="L155:P160"/>
    <mergeCell ref="B41:G41"/>
    <mergeCell ref="E2:L2"/>
    <mergeCell ref="E4:L4"/>
    <mergeCell ref="E8:L8"/>
    <mergeCell ref="K12:Q12"/>
    <mergeCell ref="B38:F38"/>
    <mergeCell ref="E10:L10"/>
    <mergeCell ref="E6:L6"/>
  </mergeCells>
  <conditionalFormatting sqref="N25 N38 N41 N44 N47 N50 N53 N58 N61 N69 N73 N77 N81 N85 N94 N101 N110 N115 N121 N134 N145">
    <cfRule type="expression" dxfId="52" priority="4">
      <formula>$N25&lt;&gt;$L25</formula>
    </cfRule>
  </conditionalFormatting>
  <conditionalFormatting sqref="N106">
    <cfRule type="expression" dxfId="51" priority="1">
      <formula>$N106&lt;&gt;$L106</formula>
    </cfRule>
  </conditionalFormatting>
  <dataValidations count="3">
    <dataValidation type="list" allowBlank="1" showInputMessage="1" showErrorMessage="1" sqref="O38 O41 M41 M38 M44 O44" xr:uid="{B7AA6830-9131-437C-BAE6-A80D7608C6DE}">
      <formula1>"0,1"</formula1>
    </dataValidation>
    <dataValidation type="list" allowBlank="1" showInputMessage="1" showErrorMessage="1" sqref="O25 O29 M25 M29 M23" xr:uid="{C9843DAA-790B-40F6-93B0-B129103C190E}">
      <formula1>"0,1,2"</formula1>
    </dataValidation>
    <dataValidation allowBlank="1" showInputMessage="1" showErrorMessage="1" prompt="Make sure to verify proof of committment for all sources; and if donated land is included, check the appraisal of that land. " sqref="N134" xr:uid="{9977F616-5301-4222-8148-F3A1DEDD02CC}"/>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43DF7F69-9D39-4199-AC09-545053DF8FEB}">
            <xm:f>'3b.Leverage and Committed Funds'!$E$80="Yes"</xm:f>
            <x14:dxf>
              <font>
                <color auto="1"/>
              </font>
            </x14:dxf>
          </x14:cfRule>
          <xm:sqref>F134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17DF-CE1D-4DD5-AE0D-45EC6056F6BF}">
  <sheetPr>
    <tabColor theme="5" tint="0.59999389629810485"/>
  </sheetPr>
  <dimension ref="A2:U96"/>
  <sheetViews>
    <sheetView showGridLines="0" topLeftCell="A62" zoomScaleNormal="100" workbookViewId="0">
      <pane xSplit="9" topLeftCell="J1" activePane="topRight" state="frozen"/>
      <selection activeCell="C51" sqref="C51"/>
      <selection pane="topRight" activeCell="L16" sqref="L16"/>
    </sheetView>
  </sheetViews>
  <sheetFormatPr defaultColWidth="11" defaultRowHeight="15.75"/>
  <cols>
    <col min="1" max="1" width="3.875" style="347" customWidth="1"/>
    <col min="2" max="3" width="11" style="347"/>
    <col min="4" max="4" width="7.375" style="347" customWidth="1"/>
    <col min="5" max="5" width="10.375" style="347" customWidth="1"/>
    <col min="6" max="6" width="62.125" style="347" customWidth="1"/>
    <col min="7" max="7" width="1.875" style="347" customWidth="1"/>
    <col min="8" max="8" width="11" style="347" customWidth="1"/>
    <col min="9" max="11" width="1.875" style="347" customWidth="1"/>
    <col min="12" max="12" width="13.5" style="302" customWidth="1"/>
    <col min="13" max="13" width="1.875" style="347" customWidth="1"/>
    <col min="14" max="14" width="34.875" style="11" customWidth="1"/>
    <col min="15" max="16" width="1.875" style="11" customWidth="1"/>
    <col min="17" max="18" width="46.125" style="11" customWidth="1"/>
    <col min="19" max="16384" width="11" style="347"/>
  </cols>
  <sheetData>
    <row r="2" spans="2:21">
      <c r="C2" s="347" t="s">
        <v>545</v>
      </c>
      <c r="E2" s="969">
        <v>999999</v>
      </c>
      <c r="F2" s="970"/>
      <c r="G2" s="970"/>
      <c r="H2" s="970"/>
      <c r="I2" s="970"/>
      <c r="J2" s="970"/>
      <c r="K2" s="970"/>
      <c r="L2" s="971"/>
      <c r="M2" s="301"/>
      <c r="N2" s="453"/>
      <c r="O2" s="453"/>
      <c r="P2" s="453"/>
      <c r="Q2" s="453"/>
      <c r="R2" s="453"/>
    </row>
    <row r="4" spans="2:21">
      <c r="C4" s="347" t="s">
        <v>673</v>
      </c>
      <c r="E4" s="969" t="s">
        <v>674</v>
      </c>
      <c r="F4" s="970"/>
      <c r="G4" s="970"/>
      <c r="H4" s="970"/>
      <c r="I4" s="970"/>
      <c r="J4" s="970"/>
      <c r="K4" s="970"/>
      <c r="L4" s="971"/>
      <c r="M4" s="301"/>
      <c r="N4" s="453"/>
      <c r="O4" s="453"/>
      <c r="P4" s="453"/>
      <c r="Q4" s="453"/>
      <c r="R4" s="453"/>
    </row>
    <row r="6" spans="2:21">
      <c r="C6" s="347" t="s">
        <v>547</v>
      </c>
      <c r="E6" s="972" t="s">
        <v>675</v>
      </c>
      <c r="F6" s="972"/>
      <c r="G6" s="972"/>
      <c r="H6" s="972"/>
      <c r="I6" s="973"/>
      <c r="J6" s="973"/>
      <c r="K6" s="973"/>
      <c r="L6" s="973"/>
    </row>
    <row r="7" spans="2:21">
      <c r="E7" s="301"/>
      <c r="F7" s="301"/>
      <c r="G7" s="301"/>
      <c r="H7" s="301"/>
      <c r="I7" s="301"/>
      <c r="J7" s="301"/>
      <c r="K7" s="301"/>
      <c r="U7" s="386" t="s">
        <v>42</v>
      </c>
    </row>
    <row r="8" spans="2:21" ht="18.75">
      <c r="B8" s="303"/>
      <c r="C8" s="303"/>
      <c r="D8" s="303"/>
      <c r="E8" s="303"/>
      <c r="F8" s="303"/>
      <c r="G8" s="303"/>
      <c r="H8" s="303"/>
      <c r="I8" s="303"/>
      <c r="J8" s="303"/>
      <c r="K8" s="974"/>
      <c r="L8" s="974"/>
      <c r="M8" s="974"/>
      <c r="N8" s="974"/>
      <c r="O8" s="974"/>
      <c r="P8" s="303"/>
      <c r="Q8" s="347"/>
      <c r="R8" s="347"/>
      <c r="U8" s="386" t="s">
        <v>320</v>
      </c>
    </row>
    <row r="9" spans="2:21" ht="0.95" customHeight="1">
      <c r="H9" s="301"/>
      <c r="I9" s="301"/>
      <c r="J9" s="301"/>
      <c r="K9" s="304"/>
      <c r="L9" s="305"/>
      <c r="M9" s="301"/>
      <c r="N9" s="306"/>
      <c r="O9" s="307"/>
      <c r="P9" s="453"/>
      <c r="Q9" s="453"/>
      <c r="R9" s="453"/>
    </row>
    <row r="10" spans="2:21" ht="0.95" hidden="1" customHeight="1">
      <c r="H10" s="301"/>
      <c r="I10" s="301"/>
      <c r="J10" s="301"/>
      <c r="K10" s="304"/>
      <c r="L10" s="305"/>
      <c r="M10" s="301"/>
      <c r="N10" s="306"/>
      <c r="O10" s="307"/>
      <c r="P10" s="453"/>
      <c r="Q10" s="453"/>
      <c r="R10" s="453"/>
    </row>
    <row r="11" spans="2:21" ht="3.95" customHeight="1">
      <c r="H11" s="301"/>
      <c r="I11" s="301"/>
      <c r="J11" s="301"/>
      <c r="K11" s="304"/>
      <c r="L11" s="305"/>
      <c r="M11" s="301"/>
      <c r="N11" s="306"/>
      <c r="O11" s="307"/>
      <c r="P11" s="453"/>
      <c r="Q11" s="453"/>
      <c r="R11" s="453"/>
    </row>
    <row r="12" spans="2:21" ht="23.25">
      <c r="B12" s="308" t="s">
        <v>676</v>
      </c>
      <c r="C12" s="308"/>
      <c r="D12" s="308"/>
      <c r="E12" s="308"/>
      <c r="F12" s="308"/>
      <c r="G12" s="309"/>
      <c r="H12" s="308"/>
      <c r="K12" s="310"/>
      <c r="L12" s="306" t="s">
        <v>677</v>
      </c>
      <c r="N12" s="306" t="s">
        <v>576</v>
      </c>
      <c r="O12" s="311"/>
    </row>
    <row r="13" spans="2:21" ht="6" customHeight="1">
      <c r="B13" s="312"/>
      <c r="K13" s="310"/>
      <c r="O13" s="311"/>
    </row>
    <row r="14" spans="2:21" ht="97.9" customHeight="1">
      <c r="B14" s="968" t="s">
        <v>678</v>
      </c>
      <c r="C14" s="968"/>
      <c r="D14" s="968"/>
      <c r="E14" s="968"/>
      <c r="F14" s="968"/>
      <c r="G14" s="313"/>
      <c r="H14" s="313"/>
      <c r="K14" s="310"/>
      <c r="L14" s="314"/>
      <c r="N14" s="314"/>
      <c r="O14" s="311"/>
    </row>
    <row r="15" spans="2:21" ht="6" customHeight="1">
      <c r="B15" s="312"/>
      <c r="K15" s="310"/>
      <c r="O15" s="311"/>
    </row>
    <row r="16" spans="2:21">
      <c r="B16" s="312" t="s">
        <v>679</v>
      </c>
      <c r="K16" s="310"/>
      <c r="L16" s="700"/>
      <c r="N16" s="566"/>
      <c r="O16" s="311"/>
    </row>
    <row r="17" spans="2:15" ht="5.0999999999999996" customHeight="1">
      <c r="B17" s="312"/>
      <c r="K17" s="310"/>
      <c r="O17" s="311"/>
    </row>
    <row r="18" spans="2:15">
      <c r="B18" s="312" t="s">
        <v>680</v>
      </c>
      <c r="K18" s="310"/>
      <c r="L18" s="700"/>
      <c r="N18" s="566"/>
      <c r="O18" s="311"/>
    </row>
    <row r="19" spans="2:15" ht="5.0999999999999996" customHeight="1">
      <c r="B19" s="312"/>
      <c r="K19" s="310"/>
      <c r="O19" s="311"/>
    </row>
    <row r="20" spans="2:15">
      <c r="B20" s="312" t="s">
        <v>681</v>
      </c>
      <c r="K20" s="310"/>
      <c r="L20" s="700"/>
      <c r="N20" s="566"/>
      <c r="O20" s="311"/>
    </row>
    <row r="21" spans="2:15" ht="5.0999999999999996" customHeight="1">
      <c r="B21" s="312"/>
      <c r="K21" s="310"/>
      <c r="O21" s="311"/>
    </row>
    <row r="22" spans="2:15">
      <c r="B22" s="312" t="s">
        <v>682</v>
      </c>
      <c r="K22" s="310"/>
      <c r="L22" s="700"/>
      <c r="N22" s="566"/>
      <c r="O22" s="311"/>
    </row>
    <row r="23" spans="2:15" ht="5.0999999999999996" customHeight="1">
      <c r="B23" s="312"/>
      <c r="K23" s="310"/>
      <c r="O23" s="311"/>
    </row>
    <row r="24" spans="2:15">
      <c r="B24" s="312" t="s">
        <v>683</v>
      </c>
      <c r="K24" s="310"/>
      <c r="L24" s="700"/>
      <c r="N24" s="566"/>
      <c r="O24" s="311"/>
    </row>
    <row r="25" spans="2:15" ht="5.0999999999999996" customHeight="1">
      <c r="B25" s="312"/>
      <c r="K25" s="310"/>
      <c r="O25" s="311"/>
    </row>
    <row r="26" spans="2:15">
      <c r="B26" s="312" t="s">
        <v>684</v>
      </c>
      <c r="K26" s="310"/>
      <c r="L26" s="700"/>
      <c r="N26" s="566"/>
      <c r="O26" s="311"/>
    </row>
    <row r="27" spans="2:15" ht="5.0999999999999996" customHeight="1">
      <c r="B27" s="312"/>
      <c r="K27" s="310"/>
      <c r="O27" s="311"/>
    </row>
    <row r="28" spans="2:15">
      <c r="B28" s="312" t="s">
        <v>685</v>
      </c>
      <c r="K28" s="310"/>
      <c r="L28" s="700"/>
      <c r="N28" s="566"/>
      <c r="O28" s="311"/>
    </row>
    <row r="29" spans="2:15" ht="5.0999999999999996" customHeight="1">
      <c r="B29" s="312"/>
      <c r="K29" s="310"/>
      <c r="O29" s="311"/>
    </row>
    <row r="30" spans="2:15">
      <c r="B30" s="312" t="s">
        <v>686</v>
      </c>
      <c r="K30" s="310"/>
      <c r="L30" s="700"/>
      <c r="N30" s="566"/>
      <c r="O30" s="311"/>
    </row>
    <row r="31" spans="2:15" ht="5.0999999999999996" customHeight="1">
      <c r="B31" s="312"/>
      <c r="K31" s="310"/>
      <c r="O31" s="311"/>
    </row>
    <row r="32" spans="2:15">
      <c r="B32" s="312" t="s">
        <v>687</v>
      </c>
      <c r="K32" s="310"/>
      <c r="L32" s="700"/>
      <c r="N32" s="566"/>
      <c r="O32" s="311"/>
    </row>
    <row r="33" spans="2:15" ht="5.0999999999999996" customHeight="1">
      <c r="B33" s="312"/>
      <c r="K33" s="310"/>
      <c r="O33" s="311"/>
    </row>
    <row r="34" spans="2:15">
      <c r="B34" s="312" t="s">
        <v>688</v>
      </c>
      <c r="K34" s="310"/>
      <c r="L34" s="700"/>
      <c r="N34" s="566"/>
      <c r="O34" s="311"/>
    </row>
    <row r="35" spans="2:15" ht="5.0999999999999996" customHeight="1">
      <c r="B35" s="312"/>
      <c r="K35" s="310"/>
      <c r="O35" s="311"/>
    </row>
    <row r="36" spans="2:15">
      <c r="B36" s="312" t="s">
        <v>689</v>
      </c>
      <c r="K36" s="310"/>
      <c r="L36" s="700"/>
      <c r="N36" s="566"/>
      <c r="O36" s="311"/>
    </row>
    <row r="37" spans="2:15" ht="5.0999999999999996" customHeight="1">
      <c r="B37" s="312"/>
      <c r="K37" s="310"/>
      <c r="O37" s="311"/>
    </row>
    <row r="38" spans="2:15">
      <c r="B38" s="312" t="s">
        <v>690</v>
      </c>
      <c r="K38" s="310"/>
      <c r="L38" s="700"/>
      <c r="N38" s="566"/>
      <c r="O38" s="311"/>
    </row>
    <row r="39" spans="2:15" ht="5.0999999999999996" customHeight="1">
      <c r="B39" s="312"/>
      <c r="K39" s="310"/>
      <c r="O39" s="311"/>
    </row>
    <row r="40" spans="2:15">
      <c r="B40" s="312" t="s">
        <v>539</v>
      </c>
      <c r="K40" s="310"/>
      <c r="L40" s="700"/>
      <c r="N40" s="566"/>
      <c r="O40" s="311"/>
    </row>
    <row r="41" spans="2:15" ht="5.0999999999999996" customHeight="1">
      <c r="B41" s="312"/>
      <c r="K41" s="310"/>
      <c r="O41" s="311"/>
    </row>
    <row r="42" spans="2:15">
      <c r="B42" s="312" t="s">
        <v>691</v>
      </c>
      <c r="K42" s="310"/>
      <c r="L42" s="700"/>
      <c r="N42" s="566"/>
      <c r="O42" s="311"/>
    </row>
    <row r="43" spans="2:15" ht="5.0999999999999996" customHeight="1">
      <c r="B43" s="312"/>
      <c r="K43" s="310"/>
      <c r="O43" s="311"/>
    </row>
    <row r="44" spans="2:15">
      <c r="B44" s="312" t="s">
        <v>692</v>
      </c>
      <c r="K44" s="310"/>
      <c r="L44" s="700"/>
      <c r="N44" s="566"/>
      <c r="O44" s="311"/>
    </row>
    <row r="45" spans="2:15" ht="5.0999999999999996" customHeight="1">
      <c r="B45" s="312"/>
      <c r="K45" s="310"/>
      <c r="O45" s="311"/>
    </row>
    <row r="46" spans="2:15" ht="50.1" customHeight="1">
      <c r="B46" s="968" t="s">
        <v>693</v>
      </c>
      <c r="C46" s="808"/>
      <c r="D46" s="808"/>
      <c r="E46" s="808"/>
      <c r="F46" s="808"/>
      <c r="G46" s="313"/>
      <c r="H46" s="313"/>
      <c r="K46" s="310"/>
      <c r="L46" s="700"/>
      <c r="N46" s="566"/>
      <c r="O46" s="311"/>
    </row>
    <row r="47" spans="2:15" ht="5.0999999999999996" customHeight="1">
      <c r="B47" s="312"/>
      <c r="K47" s="310"/>
      <c r="O47" s="311"/>
    </row>
    <row r="48" spans="2:15" ht="31.35" customHeight="1">
      <c r="B48" s="968" t="s">
        <v>694</v>
      </c>
      <c r="C48" s="808"/>
      <c r="D48" s="808"/>
      <c r="E48" s="808"/>
      <c r="F48" s="808"/>
      <c r="G48" s="808"/>
      <c r="H48" s="313"/>
      <c r="K48" s="310"/>
      <c r="L48" s="700"/>
      <c r="N48" s="566"/>
      <c r="O48" s="311"/>
    </row>
    <row r="49" spans="2:15" ht="5.0999999999999996" customHeight="1">
      <c r="B49" s="312"/>
      <c r="K49" s="310"/>
      <c r="O49" s="311"/>
    </row>
    <row r="50" spans="2:15" ht="31.35" customHeight="1">
      <c r="B50" s="968" t="s">
        <v>695</v>
      </c>
      <c r="C50" s="808"/>
      <c r="D50" s="808"/>
      <c r="E50" s="808"/>
      <c r="F50" s="808"/>
      <c r="G50" s="808"/>
      <c r="H50" s="313"/>
      <c r="K50" s="310"/>
      <c r="L50" s="700"/>
      <c r="N50" s="566"/>
      <c r="O50" s="311"/>
    </row>
    <row r="51" spans="2:15" ht="5.0999999999999996" customHeight="1">
      <c r="B51" s="312"/>
      <c r="K51" s="310"/>
      <c r="O51" s="311"/>
    </row>
    <row r="52" spans="2:15" ht="31.35" customHeight="1">
      <c r="B52" s="968" t="s">
        <v>696</v>
      </c>
      <c r="C52" s="808"/>
      <c r="D52" s="808"/>
      <c r="E52" s="808"/>
      <c r="F52" s="808"/>
      <c r="G52" s="808"/>
      <c r="H52" s="313"/>
      <c r="K52" s="310"/>
      <c r="L52" s="315"/>
      <c r="M52" s="315"/>
      <c r="N52" s="315"/>
      <c r="O52" s="311"/>
    </row>
    <row r="53" spans="2:15" ht="5.0999999999999996" customHeight="1">
      <c r="B53" s="312"/>
      <c r="K53" s="310"/>
      <c r="O53" s="311"/>
    </row>
    <row r="54" spans="2:15" ht="47.1" customHeight="1">
      <c r="B54" s="977" t="s">
        <v>697</v>
      </c>
      <c r="C54" s="977"/>
      <c r="D54" s="977"/>
      <c r="E54" s="977"/>
      <c r="F54" s="977"/>
      <c r="K54" s="310"/>
      <c r="L54" s="700"/>
      <c r="N54" s="566"/>
      <c r="O54" s="311"/>
    </row>
    <row r="55" spans="2:15" ht="5.0999999999999996" customHeight="1">
      <c r="B55" s="312"/>
      <c r="K55" s="310"/>
      <c r="O55" s="311"/>
    </row>
    <row r="56" spans="2:15">
      <c r="B56" s="312" t="s">
        <v>698</v>
      </c>
      <c r="C56" s="316"/>
      <c r="K56" s="310"/>
      <c r="L56" s="700"/>
      <c r="N56" s="566"/>
      <c r="O56" s="311"/>
    </row>
    <row r="57" spans="2:15" ht="5.0999999999999996" customHeight="1">
      <c r="B57" s="312"/>
      <c r="K57" s="310"/>
      <c r="O57" s="311"/>
    </row>
    <row r="58" spans="2:15" ht="64.349999999999994" customHeight="1">
      <c r="B58" s="968" t="s">
        <v>699</v>
      </c>
      <c r="C58" s="808"/>
      <c r="D58" s="808"/>
      <c r="E58" s="808"/>
      <c r="F58" s="808"/>
      <c r="G58" s="808"/>
      <c r="H58" s="313"/>
      <c r="K58" s="310"/>
      <c r="L58" s="700"/>
      <c r="N58" s="566"/>
      <c r="O58" s="311"/>
    </row>
    <row r="59" spans="2:15" ht="5.0999999999999996" customHeight="1">
      <c r="B59" s="312"/>
      <c r="K59" s="310"/>
      <c r="O59" s="311"/>
    </row>
    <row r="60" spans="2:15" ht="15" customHeight="1">
      <c r="B60" s="968" t="s">
        <v>700</v>
      </c>
      <c r="C60" s="808"/>
      <c r="D60" s="808"/>
      <c r="E60" s="808"/>
      <c r="F60" s="808"/>
      <c r="G60" s="808"/>
      <c r="H60" s="313"/>
      <c r="K60" s="310"/>
      <c r="L60" s="315"/>
      <c r="O60" s="311"/>
    </row>
    <row r="61" spans="2:15" ht="5.0999999999999996" customHeight="1">
      <c r="B61" s="312"/>
      <c r="K61" s="310"/>
      <c r="O61" s="311"/>
    </row>
    <row r="62" spans="2:15" ht="32.1" customHeight="1">
      <c r="B62" s="977" t="s">
        <v>701</v>
      </c>
      <c r="C62" s="977"/>
      <c r="D62" s="977"/>
      <c r="E62" s="977"/>
      <c r="F62" s="977"/>
      <c r="K62" s="310"/>
      <c r="L62" s="700"/>
      <c r="N62" s="566"/>
      <c r="O62" s="311"/>
    </row>
    <row r="63" spans="2:15" ht="5.0999999999999996" customHeight="1">
      <c r="B63" s="312"/>
      <c r="K63" s="310"/>
      <c r="O63" s="311"/>
    </row>
    <row r="64" spans="2:15">
      <c r="B64" s="312" t="s">
        <v>702</v>
      </c>
      <c r="C64" s="316"/>
      <c r="K64" s="310"/>
      <c r="L64" s="700"/>
      <c r="N64" s="566"/>
      <c r="O64" s="311"/>
    </row>
    <row r="65" spans="1:15" ht="5.0999999999999996" customHeight="1">
      <c r="B65" s="312"/>
      <c r="K65" s="310"/>
      <c r="O65" s="311"/>
    </row>
    <row r="66" spans="1:15" ht="50.1" customHeight="1">
      <c r="B66" s="968" t="s">
        <v>703</v>
      </c>
      <c r="C66" s="808"/>
      <c r="D66" s="808"/>
      <c r="E66" s="808"/>
      <c r="F66" s="808"/>
      <c r="G66" s="313"/>
      <c r="H66" s="313"/>
      <c r="K66" s="310"/>
      <c r="L66" s="700"/>
      <c r="N66" s="566"/>
      <c r="O66" s="311"/>
    </row>
    <row r="67" spans="1:15" ht="5.0999999999999996" customHeight="1">
      <c r="B67" s="312"/>
      <c r="K67" s="310"/>
      <c r="O67" s="311"/>
    </row>
    <row r="68" spans="1:15" ht="31.35" customHeight="1">
      <c r="B68" s="968" t="s">
        <v>704</v>
      </c>
      <c r="C68" s="808"/>
      <c r="D68" s="808"/>
      <c r="E68" s="808"/>
      <c r="F68" s="808"/>
      <c r="G68" s="808"/>
      <c r="H68" s="313"/>
      <c r="K68" s="310"/>
      <c r="L68" s="700"/>
      <c r="N68" s="566"/>
      <c r="O68" s="311"/>
    </row>
    <row r="69" spans="1:15" ht="5.0999999999999996" customHeight="1">
      <c r="B69" s="312"/>
      <c r="K69" s="310"/>
      <c r="O69" s="311"/>
    </row>
    <row r="70" spans="1:15" ht="31.35" customHeight="1">
      <c r="B70" s="968" t="s">
        <v>705</v>
      </c>
      <c r="C70" s="808"/>
      <c r="D70" s="808"/>
      <c r="E70" s="808"/>
      <c r="F70" s="808"/>
      <c r="G70" s="808"/>
      <c r="H70" s="313"/>
      <c r="K70" s="310"/>
      <c r="L70" s="700"/>
      <c r="N70" s="566"/>
      <c r="O70" s="311"/>
    </row>
    <row r="71" spans="1:15" ht="5.0999999999999996" customHeight="1">
      <c r="B71" s="312"/>
      <c r="K71" s="310"/>
      <c r="O71" s="311"/>
    </row>
    <row r="72" spans="1:15" ht="33" customHeight="1">
      <c r="B72" s="968" t="s">
        <v>706</v>
      </c>
      <c r="C72" s="808"/>
      <c r="D72" s="808"/>
      <c r="E72" s="808"/>
      <c r="F72" s="808"/>
      <c r="G72" s="313"/>
      <c r="H72" s="313"/>
      <c r="K72" s="310"/>
      <c r="L72" s="700"/>
      <c r="N72" s="566"/>
      <c r="O72" s="311"/>
    </row>
    <row r="73" spans="1:15" ht="5.0999999999999996" customHeight="1">
      <c r="B73" s="312"/>
      <c r="K73" s="310"/>
      <c r="O73" s="311"/>
    </row>
    <row r="74" spans="1:15" ht="81" customHeight="1">
      <c r="B74" s="968" t="s">
        <v>707</v>
      </c>
      <c r="C74" s="808"/>
      <c r="D74" s="808"/>
      <c r="E74" s="808"/>
      <c r="F74" s="808"/>
      <c r="G74" s="808"/>
      <c r="H74" s="313"/>
      <c r="K74" s="310"/>
      <c r="L74" s="700"/>
      <c r="N74" s="566"/>
      <c r="O74" s="311"/>
    </row>
    <row r="75" spans="1:15" ht="5.0999999999999996" customHeight="1">
      <c r="B75" s="312"/>
      <c r="K75" s="310"/>
      <c r="O75" s="311"/>
    </row>
    <row r="76" spans="1:15" ht="5.0999999999999996" customHeight="1">
      <c r="A76" s="317"/>
      <c r="B76" s="318"/>
      <c r="C76" s="317"/>
      <c r="D76" s="317"/>
      <c r="E76" s="317"/>
      <c r="F76" s="317"/>
      <c r="G76" s="317"/>
      <c r="H76" s="317"/>
      <c r="I76" s="317"/>
      <c r="J76" s="317"/>
      <c r="K76" s="317"/>
      <c r="L76" s="319"/>
      <c r="M76" s="317"/>
      <c r="N76" s="320"/>
      <c r="O76" s="320"/>
    </row>
    <row r="78" spans="1:15" ht="62.45" customHeight="1">
      <c r="B78" s="975" t="s">
        <v>708</v>
      </c>
      <c r="C78" s="976"/>
      <c r="D78" s="976"/>
      <c r="E78" s="976"/>
      <c r="F78" s="976"/>
      <c r="G78" s="976"/>
      <c r="H78" s="313"/>
      <c r="K78" s="310"/>
      <c r="L78" s="700"/>
      <c r="N78" s="566"/>
    </row>
    <row r="85" spans="1:21" s="11" customFormat="1">
      <c r="A85" s="347"/>
      <c r="B85" s="347"/>
      <c r="C85" s="347"/>
      <c r="D85" s="347"/>
      <c r="E85" s="347"/>
      <c r="F85" s="347"/>
      <c r="G85" s="347"/>
      <c r="H85" s="347"/>
      <c r="I85" s="347"/>
      <c r="J85" s="347"/>
      <c r="K85" s="347"/>
      <c r="L85" s="302"/>
      <c r="M85" s="347"/>
      <c r="N85" s="347"/>
      <c r="S85" s="347"/>
      <c r="T85" s="347"/>
      <c r="U85" s="347"/>
    </row>
    <row r="86" spans="1:21" s="11" customFormat="1">
      <c r="A86" s="347"/>
      <c r="B86" s="347"/>
      <c r="C86" s="347"/>
      <c r="D86" s="347"/>
      <c r="E86" s="347"/>
      <c r="F86" s="347"/>
      <c r="G86" s="347"/>
      <c r="H86" s="347"/>
      <c r="I86" s="347"/>
      <c r="J86" s="347"/>
      <c r="K86" s="347"/>
      <c r="L86" s="302"/>
      <c r="M86" s="347"/>
      <c r="N86" s="347"/>
      <c r="S86" s="347"/>
      <c r="T86" s="347"/>
      <c r="U86" s="347"/>
    </row>
    <row r="87" spans="1:21" s="11" customFormat="1">
      <c r="A87" s="347"/>
      <c r="B87" s="347"/>
      <c r="C87" s="347"/>
      <c r="D87" s="347"/>
      <c r="E87" s="347"/>
      <c r="F87" s="347"/>
      <c r="G87" s="347"/>
      <c r="H87" s="347"/>
      <c r="I87" s="347"/>
      <c r="J87" s="347"/>
      <c r="K87" s="347"/>
      <c r="L87" s="302"/>
      <c r="M87" s="347"/>
      <c r="N87" s="347"/>
      <c r="S87" s="347"/>
      <c r="T87" s="347"/>
      <c r="U87" s="347"/>
    </row>
    <row r="88" spans="1:21" s="11" customFormat="1">
      <c r="A88" s="347"/>
      <c r="B88" s="347"/>
      <c r="C88" s="347"/>
      <c r="D88" s="347"/>
      <c r="E88" s="347"/>
      <c r="F88" s="347"/>
      <c r="G88" s="347"/>
      <c r="H88" s="347"/>
      <c r="I88" s="347"/>
      <c r="J88" s="347"/>
      <c r="K88" s="347"/>
      <c r="L88" s="302"/>
      <c r="M88" s="347"/>
      <c r="N88" s="347"/>
      <c r="S88" s="347"/>
      <c r="T88" s="347"/>
      <c r="U88" s="347"/>
    </row>
    <row r="89" spans="1:21" s="11" customFormat="1">
      <c r="A89" s="347"/>
      <c r="B89" s="347"/>
      <c r="C89" s="347"/>
      <c r="D89" s="347"/>
      <c r="E89" s="347"/>
      <c r="F89" s="347"/>
      <c r="G89" s="347"/>
      <c r="H89" s="347"/>
      <c r="I89" s="347"/>
      <c r="J89" s="347"/>
      <c r="K89" s="347"/>
      <c r="L89" s="302"/>
      <c r="M89" s="347"/>
      <c r="N89" s="347"/>
      <c r="S89" s="347"/>
      <c r="T89" s="347"/>
      <c r="U89" s="347"/>
    </row>
    <row r="90" spans="1:21" s="11" customFormat="1">
      <c r="A90" s="347"/>
      <c r="B90" s="347"/>
      <c r="C90" s="347"/>
      <c r="D90" s="347"/>
      <c r="E90" s="347"/>
      <c r="F90" s="347"/>
      <c r="G90" s="347"/>
      <c r="H90" s="347"/>
      <c r="I90" s="347"/>
      <c r="J90" s="347"/>
      <c r="K90" s="347"/>
      <c r="L90" s="302"/>
      <c r="M90" s="347"/>
      <c r="N90" s="347"/>
      <c r="S90" s="347"/>
      <c r="T90" s="347"/>
      <c r="U90" s="347"/>
    </row>
    <row r="91" spans="1:21" s="11" customFormat="1">
      <c r="A91" s="347"/>
      <c r="B91" s="347"/>
      <c r="C91" s="347"/>
      <c r="D91" s="347"/>
      <c r="E91" s="347"/>
      <c r="F91" s="347"/>
      <c r="G91" s="347"/>
      <c r="H91" s="347"/>
      <c r="I91" s="347"/>
      <c r="J91" s="347"/>
      <c r="K91" s="347"/>
      <c r="L91" s="302"/>
      <c r="M91" s="347"/>
      <c r="N91" s="347"/>
      <c r="S91" s="347"/>
      <c r="T91" s="347"/>
      <c r="U91" s="347"/>
    </row>
    <row r="92" spans="1:21" s="11" customFormat="1">
      <c r="A92" s="347"/>
      <c r="B92" s="347"/>
      <c r="C92" s="347"/>
      <c r="D92" s="347"/>
      <c r="E92" s="347"/>
      <c r="F92" s="347"/>
      <c r="G92" s="347"/>
      <c r="H92" s="347"/>
      <c r="I92" s="347"/>
      <c r="J92" s="347"/>
      <c r="K92" s="347"/>
      <c r="L92" s="302"/>
      <c r="M92" s="347"/>
      <c r="N92" s="347"/>
      <c r="S92" s="347"/>
      <c r="T92" s="347"/>
      <c r="U92" s="347"/>
    </row>
    <row r="93" spans="1:21" s="11" customFormat="1">
      <c r="A93" s="347"/>
      <c r="B93" s="347"/>
      <c r="C93" s="347"/>
      <c r="D93" s="347"/>
      <c r="E93" s="347"/>
      <c r="F93" s="347"/>
      <c r="G93" s="347"/>
      <c r="H93" s="347"/>
      <c r="I93" s="347"/>
      <c r="J93" s="347"/>
      <c r="K93" s="347"/>
      <c r="L93" s="302"/>
      <c r="M93" s="347"/>
      <c r="N93" s="347"/>
      <c r="S93" s="347"/>
      <c r="T93" s="347"/>
      <c r="U93" s="347"/>
    </row>
    <row r="94" spans="1:21" s="11" customFormat="1">
      <c r="A94" s="347"/>
      <c r="B94" s="347"/>
      <c r="C94" s="347"/>
      <c r="D94" s="347"/>
      <c r="E94" s="347"/>
      <c r="F94" s="347"/>
      <c r="G94" s="347"/>
      <c r="H94" s="347"/>
      <c r="I94" s="347"/>
      <c r="J94" s="347"/>
      <c r="K94" s="347"/>
      <c r="L94" s="302"/>
      <c r="M94" s="347"/>
      <c r="N94" s="347"/>
      <c r="S94" s="347"/>
      <c r="T94" s="347"/>
      <c r="U94" s="347"/>
    </row>
    <row r="95" spans="1:21" s="11" customFormat="1">
      <c r="A95" s="347"/>
      <c r="B95" s="347"/>
      <c r="C95" s="347"/>
      <c r="D95" s="347"/>
      <c r="E95" s="347"/>
      <c r="F95" s="347"/>
      <c r="G95" s="347"/>
      <c r="H95" s="347"/>
      <c r="I95" s="347"/>
      <c r="J95" s="347"/>
      <c r="K95" s="347"/>
      <c r="L95" s="302"/>
      <c r="M95" s="347"/>
      <c r="N95" s="347"/>
      <c r="S95" s="347"/>
      <c r="T95" s="347"/>
      <c r="U95" s="347"/>
    </row>
    <row r="96" spans="1:21" s="11" customFormat="1">
      <c r="A96" s="347"/>
      <c r="B96" s="347"/>
      <c r="C96" s="347"/>
      <c r="D96" s="347"/>
      <c r="E96" s="347"/>
      <c r="F96" s="347"/>
      <c r="G96" s="347"/>
      <c r="H96" s="347"/>
      <c r="I96" s="347"/>
      <c r="J96" s="347"/>
      <c r="K96" s="347"/>
      <c r="L96" s="302"/>
      <c r="M96" s="347"/>
      <c r="N96" s="347"/>
      <c r="S96" s="347"/>
      <c r="T96" s="347"/>
      <c r="U96" s="347"/>
    </row>
  </sheetData>
  <sheetProtection algorithmName="SHA-512" hashValue="R8956NpLFUe7yLh+5d5z8Mv34WvLbOO81580VTqIRT193PMYhgmgHuCkpSf05ZN+0NYLBCzwgUtFU7nhJKjQvQ==" saltValue="qE7cXPWbvy8VXOUZ73whIw==" spinCount="100000" sheet="1" objects="1" scenarios="1"/>
  <mergeCells count="19">
    <mergeCell ref="B60:G60"/>
    <mergeCell ref="E2:L2"/>
    <mergeCell ref="E4:L4"/>
    <mergeCell ref="E6:L6"/>
    <mergeCell ref="K8:O8"/>
    <mergeCell ref="B14:F14"/>
    <mergeCell ref="B46:F46"/>
    <mergeCell ref="B48:G48"/>
    <mergeCell ref="B50:G50"/>
    <mergeCell ref="B52:G52"/>
    <mergeCell ref="B54:F54"/>
    <mergeCell ref="B58:G58"/>
    <mergeCell ref="B78:G78"/>
    <mergeCell ref="B62:F62"/>
    <mergeCell ref="B66:F66"/>
    <mergeCell ref="B68:G68"/>
    <mergeCell ref="B70:G70"/>
    <mergeCell ref="B72:F72"/>
    <mergeCell ref="B74:G74"/>
  </mergeCells>
  <conditionalFormatting sqref="L56">
    <cfRule type="expression" dxfId="49" priority="29">
      <formula>L56="Yes"</formula>
    </cfRule>
  </conditionalFormatting>
  <conditionalFormatting sqref="L72">
    <cfRule type="expression" dxfId="48" priority="28">
      <formula>L72="Yes"</formula>
    </cfRule>
  </conditionalFormatting>
  <conditionalFormatting sqref="L74">
    <cfRule type="expression" dxfId="47" priority="27">
      <formula>L74="Yes"</formula>
    </cfRule>
  </conditionalFormatting>
  <conditionalFormatting sqref="L54">
    <cfRule type="expression" dxfId="46" priority="26">
      <formula>L54="No"</formula>
    </cfRule>
  </conditionalFormatting>
  <conditionalFormatting sqref="L58">
    <cfRule type="expression" dxfId="45" priority="25">
      <formula>L58="No"</formula>
    </cfRule>
  </conditionalFormatting>
  <conditionalFormatting sqref="L62">
    <cfRule type="expression" dxfId="44" priority="24">
      <formula>L62="No"</formula>
    </cfRule>
  </conditionalFormatting>
  <conditionalFormatting sqref="L44">
    <cfRule type="expression" dxfId="43" priority="2">
      <formula>L44="No"</formula>
    </cfRule>
  </conditionalFormatting>
  <conditionalFormatting sqref="L64">
    <cfRule type="expression" dxfId="42" priority="23">
      <formula>L64="No"</formula>
    </cfRule>
  </conditionalFormatting>
  <conditionalFormatting sqref="L66">
    <cfRule type="expression" dxfId="41" priority="22">
      <formula>L66="No"</formula>
    </cfRule>
  </conditionalFormatting>
  <conditionalFormatting sqref="L68">
    <cfRule type="expression" dxfId="40" priority="21">
      <formula>L68="No"</formula>
    </cfRule>
  </conditionalFormatting>
  <conditionalFormatting sqref="L70">
    <cfRule type="expression" dxfId="39" priority="20">
      <formula>L70="No"</formula>
    </cfRule>
  </conditionalFormatting>
  <conditionalFormatting sqref="L16">
    <cfRule type="expression" dxfId="38" priority="19">
      <formula>L16="No"</formula>
    </cfRule>
  </conditionalFormatting>
  <conditionalFormatting sqref="L18">
    <cfRule type="expression" dxfId="37" priority="18">
      <formula>L18="No"</formula>
    </cfRule>
  </conditionalFormatting>
  <conditionalFormatting sqref="L20">
    <cfRule type="expression" dxfId="36" priority="17">
      <formula>L20="No"</formula>
    </cfRule>
  </conditionalFormatting>
  <conditionalFormatting sqref="L22">
    <cfRule type="expression" dxfId="35" priority="16">
      <formula>L22="No"</formula>
    </cfRule>
  </conditionalFormatting>
  <conditionalFormatting sqref="L24">
    <cfRule type="expression" dxfId="34" priority="15">
      <formula>L24="No"</formula>
    </cfRule>
  </conditionalFormatting>
  <conditionalFormatting sqref="L26">
    <cfRule type="expression" dxfId="33" priority="14">
      <formula>L26="No"</formula>
    </cfRule>
  </conditionalFormatting>
  <conditionalFormatting sqref="L28">
    <cfRule type="expression" dxfId="32" priority="13">
      <formula>L28="No"</formula>
    </cfRule>
  </conditionalFormatting>
  <conditionalFormatting sqref="L30">
    <cfRule type="expression" dxfId="31" priority="12">
      <formula>L30="No"</formula>
    </cfRule>
  </conditionalFormatting>
  <conditionalFormatting sqref="L32">
    <cfRule type="expression" dxfId="30" priority="11">
      <formula>L32="No"</formula>
    </cfRule>
  </conditionalFormatting>
  <conditionalFormatting sqref="L34">
    <cfRule type="expression" dxfId="29" priority="10">
      <formula>L34="No"</formula>
    </cfRule>
  </conditionalFormatting>
  <conditionalFormatting sqref="L36">
    <cfRule type="expression" dxfId="28" priority="9">
      <formula>L36="No"</formula>
    </cfRule>
  </conditionalFormatting>
  <conditionalFormatting sqref="L38">
    <cfRule type="expression" dxfId="27" priority="8">
      <formula>L38="No"</formula>
    </cfRule>
  </conditionalFormatting>
  <conditionalFormatting sqref="L40">
    <cfRule type="expression" dxfId="26" priority="7">
      <formula>L40="No"</formula>
    </cfRule>
  </conditionalFormatting>
  <conditionalFormatting sqref="L46">
    <cfRule type="expression" dxfId="25" priority="6">
      <formula>L46="No"</formula>
    </cfRule>
  </conditionalFormatting>
  <conditionalFormatting sqref="L48">
    <cfRule type="expression" dxfId="24" priority="5">
      <formula>L48="No"</formula>
    </cfRule>
  </conditionalFormatting>
  <conditionalFormatting sqref="L50">
    <cfRule type="expression" dxfId="23" priority="4">
      <formula>L50="No"</formula>
    </cfRule>
  </conditionalFormatting>
  <conditionalFormatting sqref="L42">
    <cfRule type="expression" dxfId="22" priority="3">
      <formula>L42="No"</formula>
    </cfRule>
  </conditionalFormatting>
  <conditionalFormatting sqref="L78">
    <cfRule type="expression" dxfId="21" priority="1">
      <formula>L78="No"</formula>
    </cfRule>
  </conditionalFormatting>
  <dataValidations count="3">
    <dataValidation type="list" allowBlank="1" showInputMessage="1" showErrorMessage="1" sqref="L46 L78 L64 L56 L66 L68 L70 L62 L58 L50 L54 L72 L74 L48" xr:uid="{6EC3BEEC-DEC9-47CA-B286-D8DF09DB1132}">
      <formula1>$U$7:$U$8</formula1>
    </dataValidation>
    <dataValidation type="list" allowBlank="1" showInputMessage="1" showErrorMessage="1" sqref="M14" xr:uid="{DA364006-7D4A-4FF9-B08F-ABDE8A0A6E42}">
      <formula1>"0,1,2"</formula1>
    </dataValidation>
    <dataValidation type="list" allowBlank="1" showInputMessage="1" showErrorMessage="1" sqref="M66 M68 M58 M46 M48 M72 M74 M70 M50 M60 M78" xr:uid="{59F75BC1-286A-448E-9EE9-8DBD08AB7964}">
      <formula1>"0,1"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E0DABCA-94FB-4766-AE65-EA412576C383}">
          <x14:formula1>
            <xm:f>'List Validations'!$A$1:$A$4</xm:f>
          </x14:formula1>
          <xm:sqref>L16 L18 L20 L22 L24 L26 L28 L30 L32 L34 L36 L38 L40 L42 L44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FDC1-9128-4547-9174-8CBB98D149E9}">
  <sheetPr>
    <tabColor theme="1" tint="0.34998626667073579"/>
  </sheetPr>
  <dimension ref="A1:Y12"/>
  <sheetViews>
    <sheetView zoomScale="64" workbookViewId="0">
      <selection activeCell="C51" sqref="C51"/>
    </sheetView>
  </sheetViews>
  <sheetFormatPr defaultColWidth="11" defaultRowHeight="15.75"/>
  <cols>
    <col min="1" max="5" width="11" style="22"/>
    <col min="6" max="6" width="98.875" style="22" customWidth="1"/>
    <col min="7" max="8" width="11" style="22"/>
    <col min="9" max="9" width="26.875" style="22" customWidth="1"/>
    <col min="10" max="12" width="11" style="22"/>
    <col min="13" max="13" width="15.75" style="22" bestFit="1" customWidth="1"/>
    <col min="14" max="14" width="11.5" style="22" bestFit="1" customWidth="1"/>
    <col min="15" max="15" width="12.25" style="22" customWidth="1"/>
    <col min="16" max="16" width="25.5" style="22" customWidth="1"/>
    <col min="17" max="17" width="29.625" style="22" bestFit="1" customWidth="1"/>
    <col min="18" max="18" width="233.625" style="22" customWidth="1"/>
    <col min="19" max="16384" width="11" style="22"/>
  </cols>
  <sheetData>
    <row r="1" spans="1:25">
      <c r="A1" s="22" t="s">
        <v>709</v>
      </c>
      <c r="C1" s="22" t="s">
        <v>710</v>
      </c>
      <c r="F1" s="22" t="s">
        <v>711</v>
      </c>
      <c r="I1" s="742" t="s">
        <v>712</v>
      </c>
      <c r="M1" s="185" t="s">
        <v>22</v>
      </c>
      <c r="N1" s="185" t="s">
        <v>23</v>
      </c>
      <c r="O1" s="185" t="s">
        <v>24</v>
      </c>
      <c r="P1" s="185" t="s">
        <v>25</v>
      </c>
      <c r="Q1" s="185" t="s">
        <v>26</v>
      </c>
      <c r="R1" s="22" t="s">
        <v>713</v>
      </c>
      <c r="U1" s="22" t="s">
        <v>714</v>
      </c>
      <c r="Y1" s="22" t="s">
        <v>715</v>
      </c>
    </row>
    <row r="2" spans="1:25" ht="47.25">
      <c r="A2" s="22" t="s">
        <v>716</v>
      </c>
      <c r="C2" s="22" t="s">
        <v>717</v>
      </c>
      <c r="F2" s="43" t="s">
        <v>718</v>
      </c>
      <c r="I2" s="742" t="s">
        <v>719</v>
      </c>
      <c r="M2" s="128" t="s">
        <v>320</v>
      </c>
      <c r="N2" s="128" t="s">
        <v>42</v>
      </c>
      <c r="O2" s="128" t="s">
        <v>720</v>
      </c>
      <c r="P2" s="128" t="s">
        <v>720</v>
      </c>
      <c r="Q2" s="128" t="s">
        <v>720</v>
      </c>
      <c r="R2" s="43" t="s">
        <v>721</v>
      </c>
      <c r="U2" s="22" t="s">
        <v>722</v>
      </c>
      <c r="Y2" s="22" t="s">
        <v>723</v>
      </c>
    </row>
    <row r="3" spans="1:25" ht="65.25" customHeight="1">
      <c r="A3" s="22" t="s">
        <v>724</v>
      </c>
      <c r="C3" s="22" t="s">
        <v>320</v>
      </c>
      <c r="F3" s="43" t="s">
        <v>725</v>
      </c>
      <c r="I3" s="742" t="s">
        <v>726</v>
      </c>
      <c r="M3" s="128" t="s">
        <v>320</v>
      </c>
      <c r="N3" s="128" t="s">
        <v>320</v>
      </c>
      <c r="O3" s="128" t="s">
        <v>720</v>
      </c>
      <c r="P3" s="128" t="s">
        <v>720</v>
      </c>
      <c r="Q3" s="128" t="s">
        <v>720</v>
      </c>
      <c r="R3" s="43" t="s">
        <v>727</v>
      </c>
      <c r="U3" s="22" t="s">
        <v>320</v>
      </c>
      <c r="Y3" s="22" t="s">
        <v>320</v>
      </c>
    </row>
    <row r="4" spans="1:25" ht="123" customHeight="1">
      <c r="A4" s="22" t="s">
        <v>52</v>
      </c>
      <c r="F4" s="22" t="s">
        <v>728</v>
      </c>
      <c r="I4" s="742" t="s">
        <v>301</v>
      </c>
      <c r="M4" s="128" t="s">
        <v>729</v>
      </c>
      <c r="N4" s="128" t="s">
        <v>720</v>
      </c>
      <c r="O4" s="128" t="s">
        <v>720</v>
      </c>
      <c r="P4" s="128" t="s">
        <v>720</v>
      </c>
      <c r="Q4" s="128" t="s">
        <v>720</v>
      </c>
      <c r="R4" s="43" t="s">
        <v>730</v>
      </c>
    </row>
    <row r="5" spans="1:25" ht="409.5">
      <c r="F5" s="22" t="s">
        <v>731</v>
      </c>
      <c r="M5" s="128" t="s">
        <v>42</v>
      </c>
      <c r="N5" s="128" t="s">
        <v>720</v>
      </c>
      <c r="O5" s="128" t="b">
        <v>1</v>
      </c>
      <c r="P5" s="128" t="b">
        <v>1</v>
      </c>
      <c r="Q5" s="128" t="b">
        <v>1</v>
      </c>
      <c r="R5" s="43" t="s">
        <v>732</v>
      </c>
    </row>
    <row r="6" spans="1:25" ht="315">
      <c r="F6" s="501" t="s">
        <v>733</v>
      </c>
      <c r="M6" s="128" t="s">
        <v>42</v>
      </c>
      <c r="N6" s="128" t="s">
        <v>720</v>
      </c>
      <c r="O6" s="128" t="b">
        <v>1</v>
      </c>
      <c r="P6" s="128" t="b">
        <v>1</v>
      </c>
      <c r="Q6" s="128" t="b">
        <v>0</v>
      </c>
      <c r="R6" s="43" t="s">
        <v>734</v>
      </c>
    </row>
    <row r="7" spans="1:25" ht="267.75">
      <c r="F7" s="501" t="s">
        <v>735</v>
      </c>
      <c r="M7" s="128" t="s">
        <v>42</v>
      </c>
      <c r="N7" s="128" t="s">
        <v>720</v>
      </c>
      <c r="O7" s="128" t="b">
        <v>1</v>
      </c>
      <c r="P7" s="128" t="b">
        <v>0</v>
      </c>
      <c r="Q7" s="128" t="b">
        <v>1</v>
      </c>
      <c r="R7" s="43" t="s">
        <v>736</v>
      </c>
    </row>
    <row r="8" spans="1:25" ht="63">
      <c r="F8" s="501" t="s">
        <v>737</v>
      </c>
      <c r="M8" s="128" t="s">
        <v>42</v>
      </c>
      <c r="N8" s="128" t="s">
        <v>720</v>
      </c>
      <c r="O8" s="128" t="b">
        <v>1</v>
      </c>
      <c r="P8" s="128" t="b">
        <v>0</v>
      </c>
      <c r="Q8" s="128" t="b">
        <v>0</v>
      </c>
      <c r="R8" s="43" t="s">
        <v>738</v>
      </c>
    </row>
    <row r="9" spans="1:25" ht="409.5">
      <c r="F9" s="22" t="s">
        <v>739</v>
      </c>
      <c r="M9" s="128" t="s">
        <v>42</v>
      </c>
      <c r="N9" s="128" t="s">
        <v>720</v>
      </c>
      <c r="O9" s="128" t="b">
        <v>0</v>
      </c>
      <c r="P9" s="128" t="b">
        <v>1</v>
      </c>
      <c r="Q9" s="128" t="b">
        <v>1</v>
      </c>
      <c r="R9" s="502" t="s">
        <v>740</v>
      </c>
    </row>
    <row r="10" spans="1:25" ht="267.75">
      <c r="F10" s="43" t="s">
        <v>741</v>
      </c>
      <c r="M10" s="128" t="s">
        <v>42</v>
      </c>
      <c r="N10" s="128" t="s">
        <v>720</v>
      </c>
      <c r="O10" s="128" t="b">
        <v>0</v>
      </c>
      <c r="P10" s="128" t="b">
        <v>1</v>
      </c>
      <c r="Q10" s="128" t="b">
        <v>0</v>
      </c>
      <c r="R10" s="43" t="s">
        <v>742</v>
      </c>
    </row>
    <row r="11" spans="1:25" ht="204.75">
      <c r="F11" s="43" t="s">
        <v>743</v>
      </c>
      <c r="M11" s="128" t="s">
        <v>42</v>
      </c>
      <c r="N11" s="128" t="s">
        <v>720</v>
      </c>
      <c r="O11" s="128" t="b">
        <v>0</v>
      </c>
      <c r="P11" s="128" t="b">
        <v>0</v>
      </c>
      <c r="Q11" s="128" t="b">
        <v>1</v>
      </c>
      <c r="R11" s="502" t="s">
        <v>744</v>
      </c>
    </row>
    <row r="12" spans="1:25">
      <c r="F12" s="22" t="s">
        <v>336</v>
      </c>
      <c r="M12" s="128" t="s">
        <v>42</v>
      </c>
      <c r="N12" s="128" t="s">
        <v>720</v>
      </c>
      <c r="O12" s="128" t="b">
        <v>0</v>
      </c>
      <c r="P12" s="128" t="b">
        <v>0</v>
      </c>
      <c r="Q12" s="128" t="b">
        <v>0</v>
      </c>
      <c r="R12" s="43" t="s">
        <v>745</v>
      </c>
    </row>
  </sheetData>
  <sheetProtection algorithmName="SHA-512" hashValue="Ya72aQv+ALxkv1VulTWUyPPjWhO00ETwgbjkeAu0CdFnuihEvgrT8v5vkGpjXEgVJ83+C8ETECwFMW0aKRruIA==" saltValue="ST9JEvnFYP/YWqg4w1URbw==" spinCount="100000" sheet="1" objects="1" scenarios="1"/>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D3207-7DE4-374D-BE6C-7C0D15235D37}">
  <sheetPr>
    <tabColor theme="1" tint="0.34998626667073579"/>
  </sheetPr>
  <dimension ref="A1:H254"/>
  <sheetViews>
    <sheetView topLeftCell="A202" workbookViewId="0">
      <selection activeCell="C51" sqref="C51"/>
    </sheetView>
  </sheetViews>
  <sheetFormatPr defaultColWidth="11" defaultRowHeight="15.75"/>
  <cols>
    <col min="1" max="1" width="25.5" customWidth="1"/>
    <col min="2" max="2" width="35.5" customWidth="1"/>
    <col min="3" max="3" width="35.5" style="347" customWidth="1"/>
    <col min="4" max="4" width="21.875" customWidth="1"/>
    <col min="6" max="6" width="30.125" customWidth="1"/>
    <col min="8" max="8" width="22" style="10" customWidth="1"/>
  </cols>
  <sheetData>
    <row r="1" spans="1:8" s="2" customFormat="1" ht="45">
      <c r="A1" s="1" t="s">
        <v>746</v>
      </c>
      <c r="B1" s="1" t="s">
        <v>747</v>
      </c>
      <c r="C1" s="1" t="s">
        <v>748</v>
      </c>
      <c r="D1" s="274" t="s">
        <v>749</v>
      </c>
      <c r="H1" s="9" t="s">
        <v>750</v>
      </c>
    </row>
    <row r="2" spans="1:8" s="4" customFormat="1" ht="15">
      <c r="A2" s="3" t="s">
        <v>751</v>
      </c>
      <c r="B2" s="381">
        <v>7931.9898488446033</v>
      </c>
      <c r="C2" s="381">
        <v>7540.8461564636218</v>
      </c>
      <c r="D2" s="381">
        <v>7400.1428308302402</v>
      </c>
      <c r="F2" s="4" t="s">
        <v>752</v>
      </c>
      <c r="H2" s="3" t="s">
        <v>753</v>
      </c>
    </row>
    <row r="3" spans="1:8" s="4" customFormat="1" ht="15">
      <c r="A3" s="3" t="s">
        <v>754</v>
      </c>
      <c r="B3" s="381">
        <v>7606.4191031049486</v>
      </c>
      <c r="C3" s="381">
        <v>7217.1225491787654</v>
      </c>
      <c r="D3" s="381">
        <v>7041.2156884762326</v>
      </c>
      <c r="F3" s="4" t="s">
        <v>755</v>
      </c>
      <c r="H3" s="3" t="s">
        <v>378</v>
      </c>
    </row>
    <row r="4" spans="1:8" s="4" customFormat="1" ht="15">
      <c r="A4" s="3" t="s">
        <v>756</v>
      </c>
      <c r="B4" s="381">
        <v>7376.7067453673617</v>
      </c>
      <c r="C4" s="381">
        <v>6960.0645506454175</v>
      </c>
      <c r="D4" s="381">
        <v>6797.0928549056398</v>
      </c>
      <c r="F4" s="4" t="s">
        <v>757</v>
      </c>
      <c r="H4" s="3"/>
    </row>
    <row r="5" spans="1:8" s="4" customFormat="1" ht="15">
      <c r="A5" s="3" t="s">
        <v>758</v>
      </c>
      <c r="B5" s="381">
        <v>8166.3535484436188</v>
      </c>
      <c r="C5" s="381">
        <v>7768.8264089918466</v>
      </c>
      <c r="D5" s="381">
        <v>7638.7669369458872</v>
      </c>
      <c r="F5" s="4" t="s">
        <v>759</v>
      </c>
      <c r="H5" s="3"/>
    </row>
    <row r="6" spans="1:8" s="4" customFormat="1" ht="15">
      <c r="A6" s="3" t="s">
        <v>760</v>
      </c>
      <c r="B6" s="381">
        <v>8189.7639236959249</v>
      </c>
      <c r="C6" s="381">
        <v>7791.5991475641295</v>
      </c>
      <c r="D6" s="381">
        <v>7616.436023975557</v>
      </c>
      <c r="F6" s="4" t="s">
        <v>761</v>
      </c>
      <c r="H6" s="3"/>
    </row>
    <row r="7" spans="1:8" s="4" customFormat="1" ht="15">
      <c r="A7" s="3" t="s">
        <v>762</v>
      </c>
      <c r="B7" s="381">
        <v>8277.9353146047324</v>
      </c>
      <c r="C7" s="381">
        <v>7877.3689830785333</v>
      </c>
      <c r="D7" s="381">
        <v>7700.2776658016237</v>
      </c>
      <c r="F7" s="4" t="s">
        <v>763</v>
      </c>
      <c r="H7" s="3"/>
    </row>
    <row r="8" spans="1:8" s="4" customFormat="1" ht="15">
      <c r="A8" s="3" t="s">
        <v>764</v>
      </c>
      <c r="B8" s="381">
        <v>9651.5653200854358</v>
      </c>
      <c r="C8" s="381">
        <v>9240.5515317906702</v>
      </c>
      <c r="D8" s="381">
        <v>8928.0181750574557</v>
      </c>
      <c r="F8" s="4" t="s">
        <v>765</v>
      </c>
      <c r="H8" s="3"/>
    </row>
    <row r="9" spans="1:8" s="4" customFormat="1" ht="15">
      <c r="A9" s="3" t="s">
        <v>766</v>
      </c>
      <c r="B9" s="381">
        <v>7279.0625691354981</v>
      </c>
      <c r="C9" s="381">
        <v>6872.2774144583727</v>
      </c>
      <c r="D9" s="381">
        <v>6672.0759278557716</v>
      </c>
      <c r="F9" s="4" t="s">
        <v>767</v>
      </c>
      <c r="H9" s="3"/>
    </row>
    <row r="10" spans="1:8" s="4" customFormat="1" ht="15">
      <c r="A10" s="3" t="s">
        <v>768</v>
      </c>
      <c r="B10" s="381">
        <v>7395.3662689397352</v>
      </c>
      <c r="C10" s="381">
        <v>6991.633981530751</v>
      </c>
      <c r="D10" s="381">
        <v>6821.0349826123902</v>
      </c>
      <c r="F10" s="4" t="s">
        <v>769</v>
      </c>
      <c r="H10" s="3"/>
    </row>
    <row r="11" spans="1:8" s="4" customFormat="1" ht="15">
      <c r="A11" s="3" t="s">
        <v>770</v>
      </c>
      <c r="B11" s="381">
        <v>7329.1616769263055</v>
      </c>
      <c r="C11" s="381">
        <v>6934.2014325182408</v>
      </c>
      <c r="D11" s="381">
        <v>6778.3394204052056</v>
      </c>
      <c r="F11" s="4" t="s">
        <v>771</v>
      </c>
      <c r="H11" s="3"/>
    </row>
    <row r="12" spans="1:8" s="4" customFormat="1" ht="15">
      <c r="A12" s="3" t="s">
        <v>772</v>
      </c>
      <c r="B12" s="381">
        <v>9280.438253733515</v>
      </c>
      <c r="C12" s="381">
        <v>8835.3769453723453</v>
      </c>
      <c r="D12" s="381">
        <v>8578.0520562826168</v>
      </c>
      <c r="F12" s="4" t="s">
        <v>773</v>
      </c>
      <c r="H12" s="3"/>
    </row>
    <row r="13" spans="1:8" s="4" customFormat="1" ht="15">
      <c r="A13" s="3" t="s">
        <v>774</v>
      </c>
      <c r="B13" s="381">
        <v>7519.7551988638952</v>
      </c>
      <c r="C13" s="381">
        <v>7119.0642084033907</v>
      </c>
      <c r="D13" s="381">
        <v>6959.0469832503732</v>
      </c>
      <c r="F13" s="4" t="s">
        <v>775</v>
      </c>
      <c r="H13" s="3"/>
    </row>
    <row r="14" spans="1:8" s="4" customFormat="1" ht="15">
      <c r="A14" s="3" t="s">
        <v>776</v>
      </c>
      <c r="B14" s="381">
        <v>8413.5448684224011</v>
      </c>
      <c r="C14" s="381">
        <v>7970.5177816286559</v>
      </c>
      <c r="D14" s="381">
        <v>7745.8428639582289</v>
      </c>
      <c r="F14" s="4" t="s">
        <v>777</v>
      </c>
      <c r="H14" s="3"/>
    </row>
    <row r="15" spans="1:8" s="4" customFormat="1" ht="15">
      <c r="A15" s="3" t="s">
        <v>778</v>
      </c>
      <c r="B15" s="381">
        <v>8730.1320374064617</v>
      </c>
      <c r="C15" s="381">
        <v>8260.9971375907844</v>
      </c>
      <c r="D15" s="381">
        <v>8020.2712846963996</v>
      </c>
      <c r="F15" s="4" t="s">
        <v>779</v>
      </c>
      <c r="H15" s="3"/>
    </row>
    <row r="16" spans="1:8" s="4" customFormat="1" ht="15">
      <c r="A16" s="3" t="s">
        <v>780</v>
      </c>
      <c r="B16" s="381">
        <v>8846.23208444386</v>
      </c>
      <c r="C16" s="381">
        <v>8405.6567259397289</v>
      </c>
      <c r="D16" s="381">
        <v>8232.7217988102257</v>
      </c>
      <c r="F16" s="4" t="s">
        <v>781</v>
      </c>
      <c r="H16" s="3"/>
    </row>
    <row r="17" spans="1:8" s="4" customFormat="1" ht="15">
      <c r="A17" s="3" t="s">
        <v>782</v>
      </c>
      <c r="B17" s="381">
        <v>7675.8765031983767</v>
      </c>
      <c r="C17" s="381">
        <v>7348.8985325474277</v>
      </c>
      <c r="D17" s="381">
        <v>7148.7474971793645</v>
      </c>
      <c r="F17" s="4" t="s">
        <v>783</v>
      </c>
      <c r="H17" s="3"/>
    </row>
    <row r="18" spans="1:8" s="4" customFormat="1" ht="15">
      <c r="A18" s="3" t="s">
        <v>784</v>
      </c>
      <c r="B18" s="381">
        <v>9993.6706805411413</v>
      </c>
      <c r="C18" s="381">
        <v>9537.0949276395932</v>
      </c>
      <c r="D18" s="381">
        <v>9232.3722315089126</v>
      </c>
      <c r="F18" s="4" t="s">
        <v>785</v>
      </c>
      <c r="H18" s="3"/>
    </row>
    <row r="19" spans="1:8" s="4" customFormat="1" ht="15">
      <c r="A19" s="3" t="s">
        <v>786</v>
      </c>
      <c r="B19" s="381">
        <v>7649.1708466140271</v>
      </c>
      <c r="C19" s="381">
        <v>7265.730395538937</v>
      </c>
      <c r="D19" s="381">
        <v>7144.0933541734175</v>
      </c>
      <c r="F19" s="4" t="s">
        <v>787</v>
      </c>
      <c r="H19" s="3"/>
    </row>
    <row r="20" spans="1:8" s="4" customFormat="1" ht="15">
      <c r="A20" s="3" t="s">
        <v>788</v>
      </c>
      <c r="B20" s="381">
        <v>7370.7528432974286</v>
      </c>
      <c r="C20" s="381">
        <v>6961.0385704718583</v>
      </c>
      <c r="D20" s="381">
        <v>6764.8191013520163</v>
      </c>
      <c r="F20" s="4" t="s">
        <v>789</v>
      </c>
      <c r="H20" s="3"/>
    </row>
    <row r="21" spans="1:8" s="4" customFormat="1" ht="15">
      <c r="A21" s="3" t="s">
        <v>790</v>
      </c>
      <c r="B21" s="381">
        <v>10264.269148376176</v>
      </c>
      <c r="C21" s="381">
        <v>9790.5525712390045</v>
      </c>
      <c r="D21" s="381">
        <v>9505.4087827964777</v>
      </c>
      <c r="F21" s="4" t="s">
        <v>791</v>
      </c>
      <c r="H21" s="3"/>
    </row>
    <row r="22" spans="1:8" s="4" customFormat="1" ht="15">
      <c r="A22" s="3" t="s">
        <v>792</v>
      </c>
      <c r="B22" s="381">
        <v>8015.6938698599251</v>
      </c>
      <c r="C22" s="381">
        <v>7600.0910473908107</v>
      </c>
      <c r="D22" s="381">
        <v>7414.7581232603361</v>
      </c>
      <c r="F22" s="4" t="s">
        <v>793</v>
      </c>
      <c r="H22" s="3"/>
    </row>
    <row r="23" spans="1:8" s="4" customFormat="1" ht="15">
      <c r="A23" s="3" t="s">
        <v>380</v>
      </c>
      <c r="B23" s="381">
        <v>7239.1600038230672</v>
      </c>
      <c r="C23" s="381">
        <v>6846.9059202939552</v>
      </c>
      <c r="D23" s="381">
        <v>6679.9337218035516</v>
      </c>
      <c r="F23" s="4" t="s">
        <v>794</v>
      </c>
      <c r="H23" s="3"/>
    </row>
    <row r="24" spans="1:8" s="4" customFormat="1" ht="15">
      <c r="A24" s="3" t="s">
        <v>795</v>
      </c>
      <c r="B24" s="381">
        <v>7153.7664989768355</v>
      </c>
      <c r="C24" s="381">
        <v>6757.5256773031351</v>
      </c>
      <c r="D24" s="381">
        <v>6592.645288554043</v>
      </c>
      <c r="F24" s="4" t="s">
        <v>796</v>
      </c>
      <c r="H24" s="3"/>
    </row>
    <row r="25" spans="1:8" s="4" customFormat="1" ht="15">
      <c r="A25" s="3" t="s">
        <v>797</v>
      </c>
      <c r="B25" s="381">
        <v>10689.461514293285</v>
      </c>
      <c r="C25" s="381">
        <v>10213.276495911843</v>
      </c>
      <c r="D25" s="381">
        <v>9886.9489114874941</v>
      </c>
      <c r="F25" s="4" t="s">
        <v>798</v>
      </c>
      <c r="H25" s="3"/>
    </row>
    <row r="26" spans="1:8" s="4" customFormat="1" ht="15">
      <c r="A26" s="3" t="s">
        <v>799</v>
      </c>
      <c r="B26" s="381">
        <v>10341.947402156862</v>
      </c>
      <c r="C26" s="381">
        <v>9875.5562703176511</v>
      </c>
      <c r="D26" s="381">
        <v>9578.5097806945523</v>
      </c>
      <c r="F26" s="4" t="s">
        <v>800</v>
      </c>
      <c r="H26" s="3"/>
    </row>
    <row r="27" spans="1:8" s="4" customFormat="1" ht="15">
      <c r="A27" s="3" t="s">
        <v>801</v>
      </c>
      <c r="B27" s="381">
        <v>7738.9671763505321</v>
      </c>
      <c r="C27" s="381">
        <v>7345.935059621509</v>
      </c>
      <c r="D27" s="381">
        <v>7166.8885814084242</v>
      </c>
      <c r="F27" s="4" t="s">
        <v>802</v>
      </c>
      <c r="H27" s="3"/>
    </row>
    <row r="28" spans="1:8" s="4" customFormat="1" ht="15">
      <c r="A28" s="3" t="s">
        <v>803</v>
      </c>
      <c r="B28" s="381">
        <v>10036.821766461544</v>
      </c>
      <c r="C28" s="381">
        <v>9569.7298703510132</v>
      </c>
      <c r="D28" s="381">
        <v>9586.8539106695844</v>
      </c>
      <c r="F28" s="4" t="s">
        <v>804</v>
      </c>
      <c r="H28" s="3"/>
    </row>
    <row r="29" spans="1:8" s="4" customFormat="1" ht="15">
      <c r="A29" s="3" t="s">
        <v>805</v>
      </c>
      <c r="B29" s="381">
        <v>7296.3051661597856</v>
      </c>
      <c r="C29" s="381">
        <v>6922.4758425678847</v>
      </c>
      <c r="D29" s="381">
        <v>6793.3105801482061</v>
      </c>
      <c r="F29" s="4" t="s">
        <v>806</v>
      </c>
      <c r="H29" s="3"/>
    </row>
    <row r="30" spans="1:8" s="4" customFormat="1" ht="15">
      <c r="A30" s="3" t="s">
        <v>807</v>
      </c>
      <c r="B30" s="381">
        <v>6810.977753736478</v>
      </c>
      <c r="C30" s="381">
        <v>6425.3660404423235</v>
      </c>
      <c r="D30" s="381">
        <v>6226.0706805958389</v>
      </c>
      <c r="F30" s="4" t="s">
        <v>808</v>
      </c>
      <c r="H30" s="3"/>
    </row>
    <row r="31" spans="1:8" s="4" customFormat="1" ht="15">
      <c r="A31" s="3" t="s">
        <v>809</v>
      </c>
      <c r="B31" s="381">
        <v>8200.3413983170649</v>
      </c>
      <c r="C31" s="381">
        <v>7786.7392216670542</v>
      </c>
      <c r="D31" s="381">
        <v>7611.6420116553136</v>
      </c>
      <c r="F31" s="4" t="s">
        <v>810</v>
      </c>
      <c r="H31" s="3"/>
    </row>
    <row r="32" spans="1:8" s="4" customFormat="1" ht="15">
      <c r="A32" s="3" t="s">
        <v>811</v>
      </c>
      <c r="B32" s="381">
        <v>7028.5464207650548</v>
      </c>
      <c r="C32" s="381">
        <v>6629.7642020958911</v>
      </c>
      <c r="D32" s="381">
        <v>6518.7739975888389</v>
      </c>
      <c r="F32" s="4" t="s">
        <v>812</v>
      </c>
      <c r="H32" s="3"/>
    </row>
    <row r="33" spans="1:8" s="4" customFormat="1" ht="15">
      <c r="A33" s="3" t="s">
        <v>813</v>
      </c>
      <c r="B33" s="381">
        <v>6422.1263222115667</v>
      </c>
      <c r="C33" s="381">
        <v>6048.5720176468667</v>
      </c>
      <c r="D33" s="381">
        <v>5900.9841528041115</v>
      </c>
      <c r="F33" s="4" t="s">
        <v>814</v>
      </c>
      <c r="H33" s="3"/>
    </row>
    <row r="34" spans="1:8" s="4" customFormat="1" ht="15">
      <c r="A34" s="3" t="s">
        <v>815</v>
      </c>
      <c r="B34" s="381">
        <v>6360.9166660916871</v>
      </c>
      <c r="C34" s="381">
        <v>6000.889967079308</v>
      </c>
      <c r="D34" s="381">
        <v>5871.6564631175142</v>
      </c>
      <c r="F34" s="4" t="s">
        <v>816</v>
      </c>
      <c r="H34" s="3"/>
    </row>
    <row r="35" spans="1:8" s="4" customFormat="1" ht="15">
      <c r="A35" s="3" t="s">
        <v>817</v>
      </c>
      <c r="B35" s="381">
        <v>11024.919351527187</v>
      </c>
      <c r="C35" s="381">
        <v>10529.047914104065</v>
      </c>
      <c r="D35" s="381">
        <v>10262.405588708314</v>
      </c>
      <c r="F35" s="4" t="s">
        <v>818</v>
      </c>
      <c r="H35" s="3"/>
    </row>
    <row r="36" spans="1:8" s="4" customFormat="1" ht="15">
      <c r="A36" s="3" t="s">
        <v>819</v>
      </c>
      <c r="B36" s="381">
        <v>7524.7089635917418</v>
      </c>
      <c r="C36" s="381">
        <v>7144.6585248946903</v>
      </c>
      <c r="D36" s="381">
        <v>7011.3475947803154</v>
      </c>
      <c r="F36" s="4" t="s">
        <v>820</v>
      </c>
      <c r="H36" s="3"/>
    </row>
    <row r="37" spans="1:8" s="4" customFormat="1" ht="15">
      <c r="A37" s="3" t="s">
        <v>821</v>
      </c>
      <c r="B37" s="381">
        <v>8649.5316936828676</v>
      </c>
      <c r="C37" s="381">
        <v>8238.8440600027898</v>
      </c>
      <c r="D37" s="381">
        <v>8085.1169139286594</v>
      </c>
      <c r="F37" s="4" t="s">
        <v>822</v>
      </c>
      <c r="H37" s="3"/>
    </row>
    <row r="38" spans="1:8" s="4" customFormat="1" ht="15">
      <c r="A38" s="3" t="s">
        <v>823</v>
      </c>
      <c r="B38" s="381">
        <v>7074.1433906038537</v>
      </c>
      <c r="C38" s="381">
        <v>6693.3430976736445</v>
      </c>
      <c r="D38" s="381">
        <v>6542.8326376863788</v>
      </c>
      <c r="F38" s="4" t="s">
        <v>824</v>
      </c>
      <c r="H38" s="3"/>
    </row>
    <row r="39" spans="1:8" s="4" customFormat="1" ht="15">
      <c r="A39" s="3" t="s">
        <v>825</v>
      </c>
      <c r="B39" s="381">
        <v>7909.5314855759207</v>
      </c>
      <c r="C39" s="381">
        <v>7518.9994995874713</v>
      </c>
      <c r="D39" s="381">
        <v>7378.7038068924448</v>
      </c>
      <c r="F39" s="4" t="s">
        <v>826</v>
      </c>
      <c r="H39" s="3"/>
    </row>
    <row r="40" spans="1:8" s="4" customFormat="1" ht="15">
      <c r="A40" s="3" t="s">
        <v>827</v>
      </c>
      <c r="B40" s="381">
        <v>7777.9480435181495</v>
      </c>
      <c r="C40" s="381">
        <v>7355.2255987590997</v>
      </c>
      <c r="D40" s="381">
        <v>7147.8946886320846</v>
      </c>
      <c r="F40" s="4" t="s">
        <v>828</v>
      </c>
      <c r="H40" s="3"/>
    </row>
    <row r="41" spans="1:8" s="4" customFormat="1" ht="15">
      <c r="A41" s="3" t="s">
        <v>829</v>
      </c>
      <c r="B41" s="381">
        <v>6627.0860927508247</v>
      </c>
      <c r="C41" s="381">
        <v>6247.1764464639773</v>
      </c>
      <c r="D41" s="381">
        <v>6053.407987190828</v>
      </c>
      <c r="F41" s="4" t="s">
        <v>830</v>
      </c>
      <c r="H41" s="3"/>
    </row>
    <row r="42" spans="1:8" s="4" customFormat="1" ht="15">
      <c r="A42" s="3" t="s">
        <v>831</v>
      </c>
      <c r="B42" s="381">
        <v>7414.2719682676843</v>
      </c>
      <c r="C42" s="381">
        <v>7037.2295411164241</v>
      </c>
      <c r="D42" s="381">
        <v>6905.9231095653913</v>
      </c>
      <c r="F42" s="4" t="s">
        <v>832</v>
      </c>
      <c r="H42" s="3"/>
    </row>
    <row r="43" spans="1:8" s="4" customFormat="1" ht="15">
      <c r="A43" s="3" t="s">
        <v>833</v>
      </c>
      <c r="B43" s="381">
        <v>7729.6300747322739</v>
      </c>
      <c r="C43" s="381">
        <v>7336.861102752453</v>
      </c>
      <c r="D43" s="381">
        <v>7150.9162883084264</v>
      </c>
      <c r="F43" s="4" t="s">
        <v>834</v>
      </c>
      <c r="H43" s="3"/>
    </row>
    <row r="44" spans="1:8" s="4" customFormat="1" ht="15">
      <c r="A44" s="3" t="s">
        <v>835</v>
      </c>
      <c r="B44" s="381">
        <v>8412.3116690182487</v>
      </c>
      <c r="C44" s="381">
        <v>7992.53560098859</v>
      </c>
      <c r="D44" s="381">
        <v>7790.1290495281137</v>
      </c>
      <c r="F44" s="4" t="s">
        <v>836</v>
      </c>
      <c r="H44" s="3"/>
    </row>
    <row r="45" spans="1:8" s="4" customFormat="1" ht="15">
      <c r="A45" s="3" t="s">
        <v>837</v>
      </c>
      <c r="B45" s="381">
        <v>8450.408135427404</v>
      </c>
      <c r="C45" s="381">
        <v>8029.5224615800034</v>
      </c>
      <c r="D45" s="381">
        <v>7856.6008901893256</v>
      </c>
      <c r="F45" s="4" t="s">
        <v>838</v>
      </c>
      <c r="H45" s="3"/>
    </row>
    <row r="46" spans="1:8" s="4" customFormat="1" ht="15">
      <c r="A46" s="3" t="s">
        <v>839</v>
      </c>
      <c r="B46" s="381">
        <v>7039.4657794252707</v>
      </c>
      <c r="C46" s="381">
        <v>6646.7691661097579</v>
      </c>
      <c r="D46" s="381">
        <v>6440.6065530479218</v>
      </c>
      <c r="F46" s="4" t="s">
        <v>840</v>
      </c>
      <c r="H46" s="3"/>
    </row>
    <row r="47" spans="1:8" s="4" customFormat="1" ht="15">
      <c r="A47" s="3" t="s">
        <v>841</v>
      </c>
      <c r="B47" s="381">
        <v>7884.0836450857059</v>
      </c>
      <c r="C47" s="381">
        <v>7457.970614797393</v>
      </c>
      <c r="D47" s="381">
        <v>7283.1121193612325</v>
      </c>
      <c r="F47" s="4" t="s">
        <v>842</v>
      </c>
      <c r="H47" s="3"/>
    </row>
    <row r="48" spans="1:8" s="4" customFormat="1" ht="15">
      <c r="A48" s="3" t="s">
        <v>843</v>
      </c>
      <c r="B48" s="381">
        <v>6841.7724437821071</v>
      </c>
      <c r="C48" s="381">
        <v>6461.4669677808997</v>
      </c>
      <c r="D48" s="381">
        <v>6303.8942834702066</v>
      </c>
      <c r="F48" s="4" t="s">
        <v>844</v>
      </c>
      <c r="H48" s="3"/>
    </row>
    <row r="49" spans="1:8" s="4" customFormat="1" ht="15">
      <c r="A49" s="3" t="s">
        <v>845</v>
      </c>
      <c r="B49" s="381">
        <v>7440.2532437848686</v>
      </c>
      <c r="C49" s="381">
        <v>7035.1291121946397</v>
      </c>
      <c r="D49" s="381">
        <v>6843.4846277917668</v>
      </c>
      <c r="F49" s="4" t="s">
        <v>846</v>
      </c>
      <c r="H49" s="3"/>
    </row>
    <row r="50" spans="1:8" s="4" customFormat="1" ht="15">
      <c r="A50" s="3" t="s">
        <v>847</v>
      </c>
      <c r="B50" s="381">
        <v>8507.0568321976152</v>
      </c>
      <c r="C50" s="381">
        <v>8092.3778738557976</v>
      </c>
      <c r="D50" s="381">
        <v>7895.1379381738689</v>
      </c>
      <c r="F50" s="4" t="s">
        <v>848</v>
      </c>
      <c r="H50" s="3"/>
    </row>
    <row r="51" spans="1:8" s="4" customFormat="1" ht="15">
      <c r="A51" s="3" t="s">
        <v>849</v>
      </c>
      <c r="B51" s="381">
        <v>6898.2649691180577</v>
      </c>
      <c r="C51" s="381">
        <v>6503.6446942091561</v>
      </c>
      <c r="D51" s="381">
        <v>6320.318356289541</v>
      </c>
      <c r="F51" s="4" t="s">
        <v>850</v>
      </c>
      <c r="H51" s="3"/>
    </row>
    <row r="52" spans="1:8" s="4" customFormat="1" ht="15">
      <c r="A52" s="3" t="s">
        <v>851</v>
      </c>
      <c r="B52" s="381">
        <v>7839.0965999179216</v>
      </c>
      <c r="C52" s="381">
        <v>7450.4830738501178</v>
      </c>
      <c r="D52" s="381">
        <v>7282.9885887331093</v>
      </c>
      <c r="F52" s="4" t="s">
        <v>852</v>
      </c>
      <c r="H52" s="3"/>
    </row>
    <row r="53" spans="1:8" s="4" customFormat="1" ht="15">
      <c r="A53" s="3" t="s">
        <v>853</v>
      </c>
      <c r="B53" s="381">
        <v>6567.6661573762194</v>
      </c>
      <c r="C53" s="381">
        <v>6189.5989897056388</v>
      </c>
      <c r="D53" s="381">
        <v>6050.364085652961</v>
      </c>
      <c r="F53" s="4" t="s">
        <v>854</v>
      </c>
      <c r="H53" s="3"/>
    </row>
    <row r="54" spans="1:8" s="4" customFormat="1" ht="15">
      <c r="A54" s="3" t="s">
        <v>855</v>
      </c>
      <c r="B54" s="381">
        <v>7402.8949053188089</v>
      </c>
      <c r="C54" s="381">
        <v>7005.7176579231909</v>
      </c>
      <c r="D54" s="381">
        <v>6841.4951788962353</v>
      </c>
      <c r="F54" s="4" t="s">
        <v>856</v>
      </c>
      <c r="H54" s="3"/>
    </row>
    <row r="55" spans="1:8" s="4" customFormat="1" ht="15">
      <c r="A55" s="3" t="s">
        <v>857</v>
      </c>
      <c r="B55" s="381">
        <v>6001.04425810463</v>
      </c>
      <c r="C55" s="381">
        <v>5640.5467617292925</v>
      </c>
      <c r="D55" s="381">
        <v>5502.9148957813341</v>
      </c>
      <c r="F55" s="4" t="s">
        <v>858</v>
      </c>
      <c r="H55" s="3"/>
    </row>
    <row r="56" spans="1:8" s="4" customFormat="1" ht="15">
      <c r="A56" s="3" t="s">
        <v>859</v>
      </c>
      <c r="B56" s="381">
        <v>6082.0289612321067</v>
      </c>
      <c r="C56" s="381">
        <v>5707.958376433372</v>
      </c>
      <c r="D56" s="381">
        <v>5590.5408472724994</v>
      </c>
      <c r="F56" s="4" t="s">
        <v>860</v>
      </c>
      <c r="H56" s="3"/>
    </row>
    <row r="57" spans="1:8" s="4" customFormat="1" ht="15">
      <c r="A57" s="3" t="s">
        <v>861</v>
      </c>
      <c r="B57" s="381">
        <v>6697.252623241181</v>
      </c>
      <c r="C57" s="381">
        <v>6309.0538463128569</v>
      </c>
      <c r="D57" s="381">
        <v>6161.1326864998719</v>
      </c>
      <c r="F57" s="4" t="s">
        <v>862</v>
      </c>
      <c r="H57" s="3"/>
    </row>
    <row r="58" spans="1:8" s="4" customFormat="1" ht="15">
      <c r="A58" s="3" t="s">
        <v>863</v>
      </c>
      <c r="B58" s="381">
        <v>8463.7751209131948</v>
      </c>
      <c r="C58" s="381">
        <v>8050.3159581274986</v>
      </c>
      <c r="D58" s="381">
        <v>7846.2894015271249</v>
      </c>
      <c r="F58" s="4" t="s">
        <v>864</v>
      </c>
      <c r="H58" s="3"/>
    </row>
    <row r="59" spans="1:8" s="4" customFormat="1" ht="15">
      <c r="A59" s="3" t="s">
        <v>865</v>
      </c>
      <c r="B59" s="381">
        <v>7617.4686708175741</v>
      </c>
      <c r="C59" s="381">
        <v>7227.8607102211608</v>
      </c>
      <c r="D59" s="381">
        <v>7044.6783929104049</v>
      </c>
      <c r="F59" s="4" t="s">
        <v>866</v>
      </c>
      <c r="H59" s="3"/>
    </row>
    <row r="60" spans="1:8" s="4" customFormat="1" ht="15">
      <c r="A60" s="3" t="s">
        <v>867</v>
      </c>
      <c r="B60" s="381">
        <v>6836.8386076155466</v>
      </c>
      <c r="C60" s="381">
        <v>6456.681481683363</v>
      </c>
      <c r="D60" s="381">
        <v>6305.3290734100601</v>
      </c>
      <c r="F60" s="4" t="s">
        <v>868</v>
      </c>
      <c r="H60" s="3"/>
    </row>
    <row r="61" spans="1:8" s="4" customFormat="1" ht="15">
      <c r="A61" s="3" t="s">
        <v>869</v>
      </c>
      <c r="B61" s="381">
        <v>7592.3904819422933</v>
      </c>
      <c r="C61" s="381">
        <v>7175.5958198860544</v>
      </c>
      <c r="D61" s="381">
        <v>6973.3283581930273</v>
      </c>
      <c r="F61" s="4" t="s">
        <v>870</v>
      </c>
      <c r="H61" s="3"/>
    </row>
    <row r="62" spans="1:8" s="4" customFormat="1" ht="15">
      <c r="A62" s="3" t="s">
        <v>871</v>
      </c>
      <c r="B62" s="381">
        <v>8208.1211297362461</v>
      </c>
      <c r="C62" s="381">
        <v>7756.6387726920248</v>
      </c>
      <c r="D62" s="381">
        <v>7530.6099467463855</v>
      </c>
      <c r="F62" s="4" t="s">
        <v>872</v>
      </c>
      <c r="H62" s="3"/>
    </row>
    <row r="63" spans="1:8" s="4" customFormat="1" ht="15">
      <c r="A63" s="3" t="s">
        <v>873</v>
      </c>
      <c r="B63" s="381">
        <v>7521.9377835337636</v>
      </c>
      <c r="C63" s="381">
        <v>7135.0221414322295</v>
      </c>
      <c r="D63" s="381">
        <v>6954.1927173008517</v>
      </c>
      <c r="F63" s="4" t="s">
        <v>874</v>
      </c>
      <c r="H63" s="3"/>
    </row>
    <row r="64" spans="1:8" s="4" customFormat="1" ht="15">
      <c r="A64" s="3" t="s">
        <v>875</v>
      </c>
      <c r="B64" s="381">
        <v>7095.9243655848568</v>
      </c>
      <c r="C64" s="381">
        <v>6707.9770762219759</v>
      </c>
      <c r="D64" s="381">
        <v>6550.7339958549992</v>
      </c>
      <c r="F64" s="4" t="s">
        <v>876</v>
      </c>
      <c r="H64" s="3"/>
    </row>
    <row r="65" spans="1:8" s="4" customFormat="1" ht="15">
      <c r="A65" s="3" t="s">
        <v>877</v>
      </c>
      <c r="B65" s="381">
        <v>6583.1062163364923</v>
      </c>
      <c r="C65" s="381">
        <v>6216.6079770257202</v>
      </c>
      <c r="D65" s="381">
        <v>6070.8831815122585</v>
      </c>
      <c r="F65" s="4" t="s">
        <v>878</v>
      </c>
      <c r="H65" s="3"/>
    </row>
    <row r="66" spans="1:8" s="4" customFormat="1" ht="15">
      <c r="A66" s="3" t="s">
        <v>879</v>
      </c>
      <c r="B66" s="381">
        <v>7500.9064544002631</v>
      </c>
      <c r="C66" s="381">
        <v>7087.0343217814752</v>
      </c>
      <c r="D66" s="381">
        <v>6920.8727447765486</v>
      </c>
      <c r="F66" s="4" t="s">
        <v>880</v>
      </c>
      <c r="H66" s="3"/>
    </row>
    <row r="67" spans="1:8" s="4" customFormat="1" ht="15">
      <c r="A67" s="3" t="s">
        <v>881</v>
      </c>
      <c r="B67" s="381">
        <v>7174.3592305043721</v>
      </c>
      <c r="C67" s="381">
        <v>6790.6400296158954</v>
      </c>
      <c r="D67" s="381">
        <v>6644.3986870842291</v>
      </c>
      <c r="F67" s="4" t="s">
        <v>882</v>
      </c>
      <c r="H67" s="3"/>
    </row>
    <row r="68" spans="1:8" s="4" customFormat="1" ht="15">
      <c r="A68" s="3" t="s">
        <v>883</v>
      </c>
      <c r="B68" s="381">
        <v>6244.8771833996607</v>
      </c>
      <c r="C68" s="381">
        <v>5876.8189761624617</v>
      </c>
      <c r="D68" s="381">
        <v>5733.4219624162924</v>
      </c>
      <c r="F68" s="4" t="s">
        <v>884</v>
      </c>
      <c r="H68" s="3"/>
    </row>
    <row r="69" spans="1:8" s="4" customFormat="1" ht="15">
      <c r="A69" s="3" t="s">
        <v>885</v>
      </c>
      <c r="B69" s="381">
        <v>6830.3307522472633</v>
      </c>
      <c r="C69" s="381">
        <v>6456.6317982983137</v>
      </c>
      <c r="D69" s="381">
        <v>6311.4441681784647</v>
      </c>
      <c r="F69" s="4" t="s">
        <v>886</v>
      </c>
      <c r="H69" s="3"/>
    </row>
    <row r="70" spans="1:8" s="4" customFormat="1" ht="15">
      <c r="A70" s="3" t="s">
        <v>887</v>
      </c>
      <c r="B70" s="381">
        <v>7324.3232291504282</v>
      </c>
      <c r="C70" s="381">
        <v>6949.7307676560586</v>
      </c>
      <c r="D70" s="381">
        <v>6820.0569603701633</v>
      </c>
      <c r="F70" s="4" t="s">
        <v>888</v>
      </c>
      <c r="H70" s="3"/>
    </row>
    <row r="71" spans="1:8" s="4" customFormat="1" ht="15">
      <c r="A71" s="3" t="s">
        <v>889</v>
      </c>
      <c r="B71" s="381">
        <v>7705.7543068267896</v>
      </c>
      <c r="C71" s="381">
        <v>7320.7726720104956</v>
      </c>
      <c r="D71" s="381">
        <v>7156.1942094862643</v>
      </c>
      <c r="F71" s="4" t="s">
        <v>890</v>
      </c>
      <c r="H71" s="3"/>
    </row>
    <row r="72" spans="1:8" s="4" customFormat="1" ht="15">
      <c r="A72" s="3" t="s">
        <v>891</v>
      </c>
      <c r="B72" s="381">
        <v>10079.040373716736</v>
      </c>
      <c r="C72" s="381">
        <v>9620.0586722222906</v>
      </c>
      <c r="D72" s="381">
        <v>9330.6972853462103</v>
      </c>
      <c r="F72" s="4" t="s">
        <v>892</v>
      </c>
      <c r="H72" s="3"/>
    </row>
    <row r="73" spans="1:8" s="4" customFormat="1" ht="15">
      <c r="A73" s="3" t="s">
        <v>893</v>
      </c>
      <c r="B73" s="381">
        <v>6399.2244425907911</v>
      </c>
      <c r="C73" s="381">
        <v>6026.3802738282857</v>
      </c>
      <c r="D73" s="381">
        <v>5879.333897468724</v>
      </c>
      <c r="F73" s="4" t="s">
        <v>894</v>
      </c>
      <c r="H73" s="3"/>
    </row>
    <row r="74" spans="1:8" s="4" customFormat="1" ht="15">
      <c r="A74" s="3" t="s">
        <v>895</v>
      </c>
      <c r="B74" s="381">
        <v>8080.7014748759229</v>
      </c>
      <c r="C74" s="381">
        <v>7761.0034134341086</v>
      </c>
      <c r="D74" s="381">
        <v>7498.6612895415665</v>
      </c>
      <c r="F74" s="4" t="s">
        <v>896</v>
      </c>
      <c r="H74" s="3"/>
    </row>
    <row r="75" spans="1:8" s="4" customFormat="1" ht="15">
      <c r="A75" s="3" t="s">
        <v>897</v>
      </c>
      <c r="B75" s="381">
        <v>7631.4034314968349</v>
      </c>
      <c r="C75" s="381">
        <v>7213.3624699872562</v>
      </c>
      <c r="D75" s="381">
        <v>7010.0304326625519</v>
      </c>
      <c r="F75" s="4" t="s">
        <v>898</v>
      </c>
      <c r="H75" s="3"/>
    </row>
    <row r="76" spans="1:8" s="4" customFormat="1" ht="15">
      <c r="A76" s="3" t="s">
        <v>899</v>
      </c>
      <c r="B76" s="381">
        <v>6518.9626780336857</v>
      </c>
      <c r="C76" s="381">
        <v>6136.4595140693964</v>
      </c>
      <c r="D76" s="381">
        <v>6033.7278217113935</v>
      </c>
      <c r="F76" s="4" t="s">
        <v>900</v>
      </c>
      <c r="H76" s="3"/>
    </row>
    <row r="77" spans="1:8" s="4" customFormat="1" ht="15">
      <c r="A77" s="3" t="s">
        <v>901</v>
      </c>
      <c r="B77" s="381">
        <v>7247.7653802301775</v>
      </c>
      <c r="C77" s="381">
        <v>6855.2525511446929</v>
      </c>
      <c r="D77" s="381">
        <v>6688.0768073859062</v>
      </c>
      <c r="F77" s="4" t="s">
        <v>902</v>
      </c>
      <c r="H77" s="3"/>
    </row>
    <row r="78" spans="1:8" s="4" customFormat="1" ht="15">
      <c r="A78" s="3" t="s">
        <v>903</v>
      </c>
      <c r="B78" s="381">
        <v>7188.7466881035798</v>
      </c>
      <c r="C78" s="381">
        <v>6798.0084268705923</v>
      </c>
      <c r="D78" s="381">
        <v>6638.6549029608432</v>
      </c>
      <c r="F78" s="4" t="s">
        <v>904</v>
      </c>
      <c r="H78" s="3"/>
    </row>
    <row r="79" spans="1:8" s="4" customFormat="1" ht="15">
      <c r="A79" s="3" t="s">
        <v>905</v>
      </c>
      <c r="B79" s="381">
        <v>7344.8989713746741</v>
      </c>
      <c r="C79" s="381">
        <v>6949.4655396456592</v>
      </c>
      <c r="D79" s="381">
        <v>6779.9985212145239</v>
      </c>
      <c r="F79" s="4" t="s">
        <v>906</v>
      </c>
      <c r="H79" s="3"/>
    </row>
    <row r="80" spans="1:8" s="4" customFormat="1" ht="15">
      <c r="A80" s="3" t="s">
        <v>907</v>
      </c>
      <c r="B80" s="381">
        <v>8858.5270912653596</v>
      </c>
      <c r="C80" s="381">
        <v>8433.942751472654</v>
      </c>
      <c r="D80" s="381">
        <v>8220.1935884462764</v>
      </c>
      <c r="F80" s="4" t="s">
        <v>908</v>
      </c>
      <c r="H80" s="3"/>
    </row>
    <row r="81" spans="1:8" s="4" customFormat="1" ht="15">
      <c r="A81" s="3" t="s">
        <v>909</v>
      </c>
      <c r="B81" s="381">
        <v>6814.0656299066341</v>
      </c>
      <c r="C81" s="381">
        <v>6447.0997375185952</v>
      </c>
      <c r="D81" s="381">
        <v>6289.9610624115639</v>
      </c>
      <c r="F81" s="4" t="s">
        <v>910</v>
      </c>
      <c r="H81" s="3"/>
    </row>
    <row r="82" spans="1:8" s="4" customFormat="1" ht="15">
      <c r="A82" s="3" t="s">
        <v>911</v>
      </c>
      <c r="B82" s="381">
        <v>10694.506830258404</v>
      </c>
      <c r="C82" s="381">
        <v>10208.259058503305</v>
      </c>
      <c r="D82" s="381">
        <v>9910.9498269594897</v>
      </c>
      <c r="F82" s="4" t="s">
        <v>912</v>
      </c>
      <c r="H82" s="3"/>
    </row>
    <row r="83" spans="1:8" s="4" customFormat="1" ht="15">
      <c r="A83" s="3" t="s">
        <v>913</v>
      </c>
      <c r="B83" s="381">
        <v>5688.2645205320341</v>
      </c>
      <c r="C83" s="381">
        <v>5347.8296315844991</v>
      </c>
      <c r="D83" s="381">
        <v>5232.6602540968561</v>
      </c>
      <c r="F83" s="4" t="s">
        <v>914</v>
      </c>
      <c r="H83" s="3"/>
    </row>
    <row r="84" spans="1:8" s="4" customFormat="1" ht="15">
      <c r="A84" s="3" t="s">
        <v>915</v>
      </c>
      <c r="B84" s="381">
        <v>7773.6214170234434</v>
      </c>
      <c r="C84" s="381">
        <v>7386.7912616959566</v>
      </c>
      <c r="D84" s="381">
        <v>7220.7286337051492</v>
      </c>
      <c r="F84" s="4" t="s">
        <v>916</v>
      </c>
      <c r="H84" s="3"/>
    </row>
    <row r="85" spans="1:8" s="4" customFormat="1" ht="15">
      <c r="A85" s="3" t="s">
        <v>917</v>
      </c>
      <c r="B85" s="381">
        <v>6649.8794636831926</v>
      </c>
      <c r="C85" s="381">
        <v>6257.1368120727202</v>
      </c>
      <c r="D85" s="381">
        <v>6128.4222182297644</v>
      </c>
      <c r="F85" s="4" t="s">
        <v>918</v>
      </c>
      <c r="H85" s="3"/>
    </row>
    <row r="86" spans="1:8" s="4" customFormat="1" ht="15">
      <c r="A86" s="3" t="s">
        <v>919</v>
      </c>
      <c r="B86" s="381">
        <v>6511.9926128536135</v>
      </c>
      <c r="C86" s="381">
        <v>6159.5258879898965</v>
      </c>
      <c r="D86" s="381">
        <v>6080.2053179544537</v>
      </c>
      <c r="F86" s="4" t="s">
        <v>920</v>
      </c>
      <c r="H86" s="3"/>
    </row>
    <row r="87" spans="1:8" s="4" customFormat="1" ht="15">
      <c r="A87" s="3" t="s">
        <v>921</v>
      </c>
      <c r="B87" s="381">
        <v>7402.8451967646897</v>
      </c>
      <c r="C87" s="381">
        <v>6992.1057083878895</v>
      </c>
      <c r="D87" s="381">
        <v>6828.1698138600295</v>
      </c>
      <c r="F87" s="4" t="s">
        <v>922</v>
      </c>
      <c r="H87" s="3"/>
    </row>
    <row r="88" spans="1:8" s="4" customFormat="1" ht="15">
      <c r="A88" s="3" t="s">
        <v>923</v>
      </c>
      <c r="B88" s="381">
        <v>6852.6021534798256</v>
      </c>
      <c r="C88" s="381">
        <v>6490.8581259531375</v>
      </c>
      <c r="D88" s="381">
        <v>6407.2707564165175</v>
      </c>
      <c r="F88" s="4" t="s">
        <v>924</v>
      </c>
      <c r="H88" s="3"/>
    </row>
    <row r="89" spans="1:8" s="4" customFormat="1" ht="15">
      <c r="A89" s="3" t="s">
        <v>925</v>
      </c>
      <c r="B89" s="381">
        <v>6225.029666779079</v>
      </c>
      <c r="C89" s="381">
        <v>5868.9608415330858</v>
      </c>
      <c r="D89" s="381">
        <v>5742.5685266719902</v>
      </c>
      <c r="F89" s="4" t="s">
        <v>926</v>
      </c>
      <c r="H89" s="3"/>
    </row>
    <row r="90" spans="1:8" s="4" customFormat="1" ht="15">
      <c r="A90" s="3" t="s">
        <v>927</v>
      </c>
      <c r="B90" s="381">
        <v>7329.6960063392225</v>
      </c>
      <c r="C90" s="381">
        <v>6954.9572046101384</v>
      </c>
      <c r="D90" s="381">
        <v>6838.522879203294</v>
      </c>
      <c r="F90" s="4" t="s">
        <v>928</v>
      </c>
      <c r="H90" s="3"/>
    </row>
    <row r="91" spans="1:8" s="4" customFormat="1" ht="15">
      <c r="A91" s="3" t="s">
        <v>929</v>
      </c>
      <c r="B91" s="381">
        <v>7895.222777662053</v>
      </c>
      <c r="C91" s="381">
        <v>7505.0805230175611</v>
      </c>
      <c r="D91" s="381">
        <v>7379.4364734406117</v>
      </c>
      <c r="F91" s="4" t="s">
        <v>930</v>
      </c>
      <c r="H91" s="3"/>
    </row>
    <row r="92" spans="1:8" s="4" customFormat="1" ht="15">
      <c r="A92" s="3" t="s">
        <v>931</v>
      </c>
      <c r="B92" s="381">
        <v>6777.247350592811</v>
      </c>
      <c r="C92" s="381">
        <v>6417.5557885144071</v>
      </c>
      <c r="D92" s="381">
        <v>6273.2825659793989</v>
      </c>
      <c r="F92" s="4" t="s">
        <v>932</v>
      </c>
      <c r="H92" s="3"/>
    </row>
    <row r="93" spans="1:8" s="4" customFormat="1" ht="15">
      <c r="A93" s="3" t="s">
        <v>933</v>
      </c>
      <c r="B93" s="381">
        <v>6264.0866984166769</v>
      </c>
      <c r="C93" s="381">
        <v>5889.7257487092711</v>
      </c>
      <c r="D93" s="381">
        <v>5751.6360945468432</v>
      </c>
      <c r="F93" s="4" t="s">
        <v>934</v>
      </c>
      <c r="H93" s="3"/>
    </row>
    <row r="94" spans="1:8" s="4" customFormat="1" ht="15">
      <c r="A94" s="3" t="s">
        <v>935</v>
      </c>
      <c r="B94" s="381">
        <v>7521.3788397071003</v>
      </c>
      <c r="C94" s="381">
        <v>7120.6390297838034</v>
      </c>
      <c r="D94" s="381">
        <v>6926.6060580294061</v>
      </c>
      <c r="F94" s="4" t="s">
        <v>936</v>
      </c>
      <c r="H94" s="3"/>
    </row>
    <row r="95" spans="1:8" s="4" customFormat="1" ht="15">
      <c r="A95" s="3" t="s">
        <v>937</v>
      </c>
      <c r="B95" s="381">
        <v>9338.7575372681295</v>
      </c>
      <c r="C95" s="381">
        <v>8900.6390060914782</v>
      </c>
      <c r="D95" s="381">
        <v>8616.2519117194024</v>
      </c>
      <c r="F95" s="4" t="s">
        <v>938</v>
      </c>
      <c r="H95" s="3"/>
    </row>
    <row r="96" spans="1:8" s="4" customFormat="1" ht="15">
      <c r="A96" s="3" t="s">
        <v>939</v>
      </c>
      <c r="B96" s="381">
        <v>7496.3223358225923</v>
      </c>
      <c r="C96" s="381">
        <v>7172.8650351201886</v>
      </c>
      <c r="D96" s="381">
        <v>6977.5083626914793</v>
      </c>
      <c r="F96" s="4" t="s">
        <v>940</v>
      </c>
      <c r="H96" s="3"/>
    </row>
    <row r="97" spans="1:8" s="4" customFormat="1" ht="15">
      <c r="A97" s="3" t="s">
        <v>941</v>
      </c>
      <c r="B97" s="381">
        <v>7141.0946542876482</v>
      </c>
      <c r="C97" s="381">
        <v>6758.3443245511144</v>
      </c>
      <c r="D97" s="381">
        <v>6625.7647649327937</v>
      </c>
      <c r="F97" s="4" t="s">
        <v>942</v>
      </c>
      <c r="H97" s="3"/>
    </row>
    <row r="98" spans="1:8" s="4" customFormat="1" ht="15">
      <c r="A98" s="3" t="s">
        <v>943</v>
      </c>
      <c r="B98" s="381">
        <v>7174.2859021941676</v>
      </c>
      <c r="C98" s="381">
        <v>6803.780060500163</v>
      </c>
      <c r="D98" s="381">
        <v>6676.82952185671</v>
      </c>
      <c r="F98" s="4" t="s">
        <v>944</v>
      </c>
      <c r="H98" s="3"/>
    </row>
    <row r="99" spans="1:8" s="4" customFormat="1" ht="15">
      <c r="A99" s="3" t="s">
        <v>945</v>
      </c>
      <c r="B99" s="381">
        <v>6907.9771187262131</v>
      </c>
      <c r="C99" s="381">
        <v>6506.7476970272855</v>
      </c>
      <c r="D99" s="381">
        <v>6372.8983962663488</v>
      </c>
      <c r="F99" s="4" t="s">
        <v>946</v>
      </c>
      <c r="H99" s="3"/>
    </row>
    <row r="100" spans="1:8" s="4" customFormat="1" ht="15">
      <c r="A100" s="3" t="s">
        <v>947</v>
      </c>
      <c r="B100" s="381">
        <v>8607.3428017731148</v>
      </c>
      <c r="C100" s="381">
        <v>8142.3601949498707</v>
      </c>
      <c r="D100" s="381">
        <v>7905.0914282554158</v>
      </c>
      <c r="F100" s="4" t="s">
        <v>948</v>
      </c>
      <c r="H100" s="3"/>
    </row>
    <row r="101" spans="1:8" s="4" customFormat="1" ht="15">
      <c r="A101" s="3" t="s">
        <v>949</v>
      </c>
      <c r="B101" s="381">
        <v>7366.4805550681067</v>
      </c>
      <c r="C101" s="381">
        <v>6977.1655874447633</v>
      </c>
      <c r="D101" s="381">
        <v>6840.2933748812284</v>
      </c>
      <c r="F101" s="4" t="s">
        <v>950</v>
      </c>
      <c r="H101" s="3"/>
    </row>
    <row r="102" spans="1:8" s="4" customFormat="1" ht="15">
      <c r="A102" s="3" t="s">
        <v>951</v>
      </c>
      <c r="B102" s="381">
        <v>10317.279091730039</v>
      </c>
      <c r="C102" s="381">
        <v>9851.5831795238482</v>
      </c>
      <c r="D102" s="381">
        <v>9536.8121711195981</v>
      </c>
      <c r="F102" s="4" t="s">
        <v>952</v>
      </c>
      <c r="H102" s="3"/>
    </row>
    <row r="103" spans="1:8" s="4" customFormat="1" ht="15">
      <c r="A103" s="3" t="s">
        <v>953</v>
      </c>
      <c r="B103" s="381">
        <v>6191.8967638977711</v>
      </c>
      <c r="C103" s="381">
        <v>5825.4813603660568</v>
      </c>
      <c r="D103" s="381">
        <v>5688.8925665733859</v>
      </c>
      <c r="F103" s="4" t="s">
        <v>954</v>
      </c>
      <c r="H103" s="3"/>
    </row>
    <row r="104" spans="1:8" s="4" customFormat="1" ht="15">
      <c r="A104" s="3" t="s">
        <v>955</v>
      </c>
      <c r="B104" s="381">
        <v>7207.2932424091268</v>
      </c>
      <c r="C104" s="381">
        <v>6815.9973253240805</v>
      </c>
      <c r="D104" s="381">
        <v>6662.792220450704</v>
      </c>
      <c r="F104" s="4" t="s">
        <v>956</v>
      </c>
      <c r="H104" s="3"/>
    </row>
    <row r="105" spans="1:8" s="4" customFormat="1" ht="15">
      <c r="A105" s="3" t="s">
        <v>957</v>
      </c>
      <c r="B105" s="381">
        <v>7628.2172648312398</v>
      </c>
      <c r="C105" s="381">
        <v>7210.2780879295651</v>
      </c>
      <c r="D105" s="381">
        <v>7000.2300492714185</v>
      </c>
      <c r="F105" s="4" t="s">
        <v>958</v>
      </c>
      <c r="H105" s="3"/>
    </row>
    <row r="106" spans="1:8" s="4" customFormat="1" ht="15">
      <c r="A106" s="3" t="s">
        <v>959</v>
      </c>
      <c r="B106" s="381">
        <v>9515.1411681763893</v>
      </c>
      <c r="C106" s="381">
        <v>9116.3487970472543</v>
      </c>
      <c r="D106" s="381">
        <v>8824.9607992683395</v>
      </c>
      <c r="F106" s="4" t="s">
        <v>960</v>
      </c>
      <c r="H106" s="3"/>
    </row>
    <row r="107" spans="1:8" s="4" customFormat="1" ht="15">
      <c r="A107" s="3" t="s">
        <v>961</v>
      </c>
      <c r="B107" s="381">
        <v>7036.9869248781606</v>
      </c>
      <c r="C107" s="381">
        <v>6670.2207440449029</v>
      </c>
      <c r="D107" s="381">
        <v>6545.7622652584814</v>
      </c>
      <c r="F107" s="4" t="s">
        <v>962</v>
      </c>
      <c r="H107" s="3"/>
    </row>
    <row r="108" spans="1:8" s="4" customFormat="1" ht="15">
      <c r="A108" s="3" t="s">
        <v>963</v>
      </c>
      <c r="B108" s="381">
        <v>6938.7088890473242</v>
      </c>
      <c r="C108" s="381">
        <v>6549.1365203946934</v>
      </c>
      <c r="D108" s="381">
        <v>6401.8138268629091</v>
      </c>
      <c r="F108" s="4" t="s">
        <v>964</v>
      </c>
      <c r="H108" s="3"/>
    </row>
    <row r="109" spans="1:8" s="4" customFormat="1" ht="15">
      <c r="A109" s="3" t="s">
        <v>965</v>
      </c>
      <c r="B109" s="381">
        <v>8956.190557718166</v>
      </c>
      <c r="C109" s="381">
        <v>8528.8537975881118</v>
      </c>
      <c r="D109" s="381">
        <v>8312.6992166845976</v>
      </c>
      <c r="F109" s="4" t="s">
        <v>966</v>
      </c>
      <c r="H109" s="3"/>
    </row>
    <row r="110" spans="1:8" s="4" customFormat="1" ht="15">
      <c r="A110" s="3" t="s">
        <v>967</v>
      </c>
      <c r="B110" s="381">
        <v>7163.498178878207</v>
      </c>
      <c r="C110" s="381">
        <v>6780.0953192992301</v>
      </c>
      <c r="D110" s="381">
        <v>6634.0810647278449</v>
      </c>
      <c r="F110" s="4" t="s">
        <v>968</v>
      </c>
      <c r="H110" s="3"/>
    </row>
    <row r="111" spans="1:8" s="4" customFormat="1" ht="15">
      <c r="A111" s="3" t="s">
        <v>969</v>
      </c>
      <c r="B111" s="381">
        <v>7927.5349734808651</v>
      </c>
      <c r="C111" s="381">
        <v>7529.1885067841258</v>
      </c>
      <c r="D111" s="381">
        <v>7338.3693621661569</v>
      </c>
      <c r="F111" s="4" t="s">
        <v>970</v>
      </c>
      <c r="H111" s="3"/>
    </row>
    <row r="112" spans="1:8" s="4" customFormat="1" ht="15">
      <c r="A112" s="3" t="s">
        <v>971</v>
      </c>
      <c r="B112" s="381">
        <v>9889.8944434918612</v>
      </c>
      <c r="C112" s="381">
        <v>9427.081983972681</v>
      </c>
      <c r="D112" s="381">
        <v>9152.524051587452</v>
      </c>
      <c r="F112" s="4" t="s">
        <v>972</v>
      </c>
      <c r="H112" s="3"/>
    </row>
    <row r="113" spans="1:8" s="4" customFormat="1" ht="15">
      <c r="A113" s="3" t="s">
        <v>973</v>
      </c>
      <c r="B113" s="381">
        <v>7450.082860615702</v>
      </c>
      <c r="C113" s="381">
        <v>7037.8343277983568</v>
      </c>
      <c r="D113" s="381">
        <v>6832.8098781270255</v>
      </c>
      <c r="F113" s="4" t="s">
        <v>974</v>
      </c>
      <c r="H113" s="3"/>
    </row>
    <row r="114" spans="1:8" s="4" customFormat="1" ht="15">
      <c r="A114" s="3" t="s">
        <v>975</v>
      </c>
      <c r="B114" s="381">
        <v>7885.7903639353526</v>
      </c>
      <c r="C114" s="381">
        <v>7466.8511278443339</v>
      </c>
      <c r="D114" s="381">
        <v>7263.4460713503058</v>
      </c>
      <c r="F114" s="4" t="s">
        <v>976</v>
      </c>
      <c r="H114" s="3"/>
    </row>
    <row r="115" spans="1:8" s="4" customFormat="1" ht="15">
      <c r="A115" s="3" t="s">
        <v>977</v>
      </c>
      <c r="B115" s="381">
        <v>7065.3492060723011</v>
      </c>
      <c r="C115" s="381">
        <v>6678.3212474028142</v>
      </c>
      <c r="D115" s="381">
        <v>6515.4602421713953</v>
      </c>
      <c r="F115" s="4" t="s">
        <v>978</v>
      </c>
      <c r="H115" s="3"/>
    </row>
    <row r="116" spans="1:8" s="4" customFormat="1" ht="15">
      <c r="A116" s="3" t="s">
        <v>979</v>
      </c>
      <c r="B116" s="381">
        <v>9352.289072934238</v>
      </c>
      <c r="C116" s="381">
        <v>8905.1350222662495</v>
      </c>
      <c r="D116" s="381">
        <v>8645.7784723304885</v>
      </c>
      <c r="F116" s="4" t="s">
        <v>980</v>
      </c>
      <c r="H116" s="3"/>
    </row>
    <row r="117" spans="1:8" s="4" customFormat="1" ht="15">
      <c r="A117" s="3" t="s">
        <v>981</v>
      </c>
      <c r="B117" s="381">
        <v>6517.1855841396209</v>
      </c>
      <c r="C117" s="381">
        <v>6164.5774164782306</v>
      </c>
      <c r="D117" s="381">
        <v>6061.3749967091871</v>
      </c>
      <c r="F117" s="4" t="s">
        <v>982</v>
      </c>
      <c r="H117" s="3"/>
    </row>
    <row r="118" spans="1:8" s="4" customFormat="1" ht="15">
      <c r="A118" s="3" t="s">
        <v>983</v>
      </c>
      <c r="B118" s="381">
        <v>7397.0958296231729</v>
      </c>
      <c r="C118" s="381">
        <v>7000.0929482281026</v>
      </c>
      <c r="D118" s="381">
        <v>6829.3850514336564</v>
      </c>
      <c r="F118" s="4" t="s">
        <v>984</v>
      </c>
      <c r="H118" s="3"/>
    </row>
    <row r="119" spans="1:8" s="4" customFormat="1" ht="15">
      <c r="A119" s="3" t="s">
        <v>985</v>
      </c>
      <c r="B119" s="381">
        <v>7130.3509757146658</v>
      </c>
      <c r="C119" s="381">
        <v>6747.9135686550153</v>
      </c>
      <c r="D119" s="381">
        <v>6602.592371350499</v>
      </c>
      <c r="F119" s="4" t="s">
        <v>986</v>
      </c>
      <c r="H119" s="3"/>
    </row>
    <row r="120" spans="1:8" s="4" customFormat="1" ht="15">
      <c r="A120" s="3" t="s">
        <v>987</v>
      </c>
      <c r="B120" s="381">
        <v>8683.3538557705942</v>
      </c>
      <c r="C120" s="381">
        <v>8263.7063710112689</v>
      </c>
      <c r="D120" s="381">
        <v>8062.2905525064934</v>
      </c>
      <c r="F120" s="4" t="s">
        <v>988</v>
      </c>
      <c r="H120" s="3"/>
    </row>
    <row r="121" spans="1:8" s="4" customFormat="1" ht="15">
      <c r="A121" s="3" t="s">
        <v>989</v>
      </c>
      <c r="B121" s="381">
        <v>8800.4837865104691</v>
      </c>
      <c r="C121" s="381">
        <v>8377.5352638585719</v>
      </c>
      <c r="D121" s="381">
        <v>8109.8620203916898</v>
      </c>
      <c r="F121" s="4" t="s">
        <v>990</v>
      </c>
      <c r="H121" s="3"/>
    </row>
    <row r="122" spans="1:8" s="4" customFormat="1" ht="15">
      <c r="A122" s="3" t="s">
        <v>991</v>
      </c>
      <c r="B122" s="381">
        <v>11107.755389602289</v>
      </c>
      <c r="C122" s="381">
        <v>10619.781719730117</v>
      </c>
      <c r="D122" s="381">
        <v>10300.349700503928</v>
      </c>
      <c r="F122" s="4" t="s">
        <v>992</v>
      </c>
      <c r="H122" s="3"/>
    </row>
    <row r="123" spans="1:8" s="4" customFormat="1" ht="15">
      <c r="A123" s="3" t="s">
        <v>993</v>
      </c>
      <c r="B123" s="381">
        <v>9149.1066480144236</v>
      </c>
      <c r="C123" s="381">
        <v>8716.3329912676618</v>
      </c>
      <c r="D123" s="381">
        <v>8454.1547355248294</v>
      </c>
      <c r="F123" s="4" t="s">
        <v>994</v>
      </c>
      <c r="H123" s="3"/>
    </row>
    <row r="124" spans="1:8" s="4" customFormat="1" ht="15">
      <c r="A124" s="3" t="s">
        <v>995</v>
      </c>
      <c r="B124" s="381">
        <v>7645.3065358497443</v>
      </c>
      <c r="C124" s="381">
        <v>7261.9713383752378</v>
      </c>
      <c r="D124" s="381">
        <v>7140.3972281352662</v>
      </c>
      <c r="F124" s="4" t="s">
        <v>996</v>
      </c>
      <c r="H124" s="3"/>
    </row>
    <row r="125" spans="1:8" s="4" customFormat="1" ht="15">
      <c r="A125" s="3" t="s">
        <v>997</v>
      </c>
      <c r="B125" s="381">
        <v>11289.616097171462</v>
      </c>
      <c r="C125" s="381">
        <v>10796.51710123563</v>
      </c>
      <c r="D125" s="381">
        <v>10533.367706603874</v>
      </c>
      <c r="F125" s="4" t="s">
        <v>998</v>
      </c>
      <c r="H125" s="3"/>
    </row>
    <row r="126" spans="1:8" s="4" customFormat="1" ht="15">
      <c r="A126" s="3" t="s">
        <v>999</v>
      </c>
      <c r="B126" s="381">
        <v>9631.8672941460281</v>
      </c>
      <c r="C126" s="381">
        <v>9176.5701884912887</v>
      </c>
      <c r="D126" s="381">
        <v>8909.3082572146122</v>
      </c>
      <c r="F126" s="4" t="s">
        <v>1000</v>
      </c>
      <c r="H126" s="3"/>
    </row>
    <row r="127" spans="1:8" s="4" customFormat="1" ht="15">
      <c r="A127" s="3" t="s">
        <v>1001</v>
      </c>
      <c r="B127" s="381">
        <v>8901.8451667116005</v>
      </c>
      <c r="C127" s="381">
        <v>8476.0400065224494</v>
      </c>
      <c r="D127" s="381">
        <v>8269.4488646128375</v>
      </c>
      <c r="F127" s="4" t="s">
        <v>1002</v>
      </c>
      <c r="H127" s="3"/>
    </row>
    <row r="128" spans="1:8" s="4" customFormat="1" ht="15">
      <c r="A128" s="3" t="s">
        <v>1003</v>
      </c>
      <c r="B128" s="381">
        <v>7186.2999415945287</v>
      </c>
      <c r="C128" s="381">
        <v>6789.0503310024505</v>
      </c>
      <c r="D128" s="381">
        <v>6629.8689452343406</v>
      </c>
      <c r="F128" s="4" t="s">
        <v>1004</v>
      </c>
      <c r="H128" s="3"/>
    </row>
    <row r="129" spans="1:8" s="4" customFormat="1" ht="15">
      <c r="A129" s="3" t="s">
        <v>1005</v>
      </c>
      <c r="B129" s="381">
        <v>10279.196108002274</v>
      </c>
      <c r="C129" s="381">
        <v>9757.6773990360143</v>
      </c>
      <c r="D129" s="381">
        <v>9473.3382115228414</v>
      </c>
      <c r="F129" s="4" t="s">
        <v>1006</v>
      </c>
      <c r="H129" s="3"/>
    </row>
    <row r="130" spans="1:8" s="4" customFormat="1" ht="15">
      <c r="A130" s="3" t="s">
        <v>1007</v>
      </c>
      <c r="B130" s="381">
        <v>6805.8254551523169</v>
      </c>
      <c r="C130" s="381">
        <v>6445.355501120931</v>
      </c>
      <c r="D130" s="381">
        <v>6343.72034695198</v>
      </c>
      <c r="F130" s="4" t="s">
        <v>1008</v>
      </c>
      <c r="H130" s="3"/>
    </row>
    <row r="131" spans="1:8" s="4" customFormat="1" ht="15">
      <c r="A131" s="3" t="s">
        <v>1009</v>
      </c>
      <c r="B131" s="381">
        <v>7674.4016025440596</v>
      </c>
      <c r="C131" s="381">
        <v>7262.0170567287396</v>
      </c>
      <c r="D131" s="381">
        <v>7084.9485859735969</v>
      </c>
      <c r="F131" s="4" t="s">
        <v>1010</v>
      </c>
      <c r="H131" s="3"/>
    </row>
    <row r="132" spans="1:8" s="4" customFormat="1" ht="15">
      <c r="A132" s="3" t="s">
        <v>1011</v>
      </c>
      <c r="B132" s="381">
        <v>8571.4790138939334</v>
      </c>
      <c r="C132" s="381">
        <v>8107.7091921680531</v>
      </c>
      <c r="D132" s="381">
        <v>7871.4501573569732</v>
      </c>
      <c r="F132" s="4" t="s">
        <v>1012</v>
      </c>
      <c r="H132" s="3"/>
    </row>
    <row r="133" spans="1:8" s="4" customFormat="1" ht="15">
      <c r="A133" s="3" t="s">
        <v>1013</v>
      </c>
      <c r="B133" s="381">
        <v>8192.6558285255414</v>
      </c>
      <c r="C133" s="381">
        <v>7786.8375398693315</v>
      </c>
      <c r="D133" s="381">
        <v>7589.4885589933565</v>
      </c>
      <c r="F133" s="4" t="s">
        <v>1014</v>
      </c>
      <c r="H133" s="3"/>
    </row>
    <row r="134" spans="1:8" s="4" customFormat="1" ht="15">
      <c r="A134" s="3" t="s">
        <v>1015</v>
      </c>
      <c r="B134" s="381">
        <v>7106.1164731272147</v>
      </c>
      <c r="C134" s="381">
        <v>6704.8562179353485</v>
      </c>
      <c r="D134" s="381">
        <v>6592.6088830174995</v>
      </c>
      <c r="F134" s="4" t="s">
        <v>1016</v>
      </c>
      <c r="H134" s="3"/>
    </row>
    <row r="135" spans="1:8" s="4" customFormat="1" ht="15">
      <c r="A135" s="3" t="s">
        <v>1017</v>
      </c>
      <c r="B135" s="381">
        <v>6799.5779492183328</v>
      </c>
      <c r="C135" s="381">
        <v>6433.0203588127633</v>
      </c>
      <c r="D135" s="381">
        <v>6269.9824110880436</v>
      </c>
      <c r="F135" s="4" t="s">
        <v>1018</v>
      </c>
      <c r="H135" s="3"/>
    </row>
    <row r="136" spans="1:8" s="4" customFormat="1" ht="15">
      <c r="A136" s="3" t="s">
        <v>1019</v>
      </c>
      <c r="B136" s="381">
        <v>8449.2487384823471</v>
      </c>
      <c r="C136" s="381">
        <v>8028.3968334780075</v>
      </c>
      <c r="D136" s="381">
        <v>7825.0821161035237</v>
      </c>
      <c r="F136" s="4" t="s">
        <v>1020</v>
      </c>
      <c r="H136" s="3"/>
    </row>
    <row r="137" spans="1:8" s="4" customFormat="1" ht="15">
      <c r="A137" s="3" t="s">
        <v>1021</v>
      </c>
      <c r="B137" s="381">
        <v>8680.5974290598733</v>
      </c>
      <c r="C137" s="381">
        <v>8269.0636469454021</v>
      </c>
      <c r="D137" s="381">
        <v>8083.166632722784</v>
      </c>
      <c r="F137" s="4" t="s">
        <v>1022</v>
      </c>
      <c r="H137" s="3"/>
    </row>
    <row r="138" spans="1:8" s="4" customFormat="1" ht="15">
      <c r="A138" s="3" t="s">
        <v>1023</v>
      </c>
      <c r="B138" s="381">
        <v>7554.5530622104743</v>
      </c>
      <c r="C138" s="381">
        <v>7159.7602545732761</v>
      </c>
      <c r="D138" s="381">
        <v>7012.4311197215047</v>
      </c>
      <c r="F138" s="4" t="s">
        <v>1024</v>
      </c>
      <c r="H138" s="3"/>
    </row>
    <row r="139" spans="1:8" s="4" customFormat="1" ht="15">
      <c r="A139" s="3" t="s">
        <v>1025</v>
      </c>
      <c r="B139" s="381">
        <v>8122.2869075328308</v>
      </c>
      <c r="C139" s="381">
        <v>7725.9600267829092</v>
      </c>
      <c r="D139" s="381">
        <v>7552.2725378115574</v>
      </c>
      <c r="F139" s="4" t="s">
        <v>1026</v>
      </c>
      <c r="H139" s="3"/>
    </row>
    <row r="140" spans="1:8" s="4" customFormat="1" ht="15">
      <c r="A140" s="3" t="s">
        <v>1027</v>
      </c>
      <c r="B140" s="381">
        <v>9254.9079591990248</v>
      </c>
      <c r="C140" s="381">
        <v>8819.1525356647471</v>
      </c>
      <c r="D140" s="381">
        <v>8537.3690409375304</v>
      </c>
      <c r="F140" s="4" t="s">
        <v>1028</v>
      </c>
      <c r="H140" s="3"/>
    </row>
    <row r="141" spans="1:8" s="4" customFormat="1" ht="15">
      <c r="A141" s="3" t="s">
        <v>1029</v>
      </c>
      <c r="B141" s="381">
        <v>8096.7586865286494</v>
      </c>
      <c r="C141" s="381">
        <v>7693.6430384146261</v>
      </c>
      <c r="D141" s="381">
        <v>7513.237547871463</v>
      </c>
      <c r="F141" s="4" t="s">
        <v>1030</v>
      </c>
      <c r="H141" s="3"/>
    </row>
    <row r="142" spans="1:8" s="4" customFormat="1" ht="15">
      <c r="A142" s="3" t="s">
        <v>1031</v>
      </c>
      <c r="B142" s="381">
        <v>8423.737010109513</v>
      </c>
      <c r="C142" s="381">
        <v>8082.095107950503</v>
      </c>
      <c r="D142" s="381">
        <v>7861.9750863397649</v>
      </c>
      <c r="F142" s="4" t="s">
        <v>1032</v>
      </c>
      <c r="H142" s="3"/>
    </row>
    <row r="143" spans="1:8" s="4" customFormat="1" ht="15">
      <c r="A143" s="3" t="s">
        <v>1033</v>
      </c>
      <c r="B143" s="381">
        <v>7513.5085128542014</v>
      </c>
      <c r="C143" s="381">
        <v>7106.1129000525207</v>
      </c>
      <c r="D143" s="381">
        <v>6946.2610341284308</v>
      </c>
      <c r="F143" s="4" t="s">
        <v>1034</v>
      </c>
      <c r="H143" s="3"/>
    </row>
    <row r="144" spans="1:8" s="4" customFormat="1" ht="15">
      <c r="A144" s="3" t="s">
        <v>1035</v>
      </c>
      <c r="B144" s="381">
        <v>9809.9657599090224</v>
      </c>
      <c r="C144" s="381">
        <v>9376.7923660263132</v>
      </c>
      <c r="D144" s="381">
        <v>9094.8685473719179</v>
      </c>
      <c r="F144" s="4" t="s">
        <v>1036</v>
      </c>
      <c r="H144" s="3"/>
    </row>
    <row r="145" spans="1:8" s="4" customFormat="1" ht="15">
      <c r="A145" s="3" t="s">
        <v>1037</v>
      </c>
      <c r="B145" s="381">
        <v>7762.0582834336237</v>
      </c>
      <c r="C145" s="381">
        <v>7339.8434495969259</v>
      </c>
      <c r="D145" s="381">
        <v>7126.0209448551741</v>
      </c>
      <c r="F145" s="4" t="s">
        <v>1038</v>
      </c>
      <c r="H145" s="3"/>
    </row>
    <row r="146" spans="1:8" s="4" customFormat="1" ht="15">
      <c r="A146" s="3" t="s">
        <v>1039</v>
      </c>
      <c r="B146" s="381">
        <v>6348.5543816249583</v>
      </c>
      <c r="C146" s="381">
        <v>5977.2813775435643</v>
      </c>
      <c r="D146" s="381">
        <v>5831.4330362322189</v>
      </c>
      <c r="F146" s="4" t="s">
        <v>1040</v>
      </c>
      <c r="H146" s="3"/>
    </row>
    <row r="147" spans="1:8" s="4" customFormat="1" ht="15">
      <c r="A147" s="3" t="s">
        <v>1041</v>
      </c>
      <c r="B147" s="381">
        <v>8055.1576157173131</v>
      </c>
      <c r="C147" s="381">
        <v>7608.8479378911243</v>
      </c>
      <c r="D147" s="381">
        <v>7387.1257439615556</v>
      </c>
      <c r="F147" s="4" t="s">
        <v>1042</v>
      </c>
      <c r="H147" s="3"/>
    </row>
    <row r="148" spans="1:8" s="4" customFormat="1" ht="15">
      <c r="A148" s="3" t="s">
        <v>1043</v>
      </c>
      <c r="B148" s="381">
        <v>7148.8941844431147</v>
      </c>
      <c r="C148" s="381">
        <v>6752.8044422898392</v>
      </c>
      <c r="D148" s="381">
        <v>6594.4729059870242</v>
      </c>
      <c r="F148" s="4" t="s">
        <v>1044</v>
      </c>
      <c r="H148" s="3"/>
    </row>
    <row r="149" spans="1:8" s="4" customFormat="1" ht="15">
      <c r="A149" s="3" t="s">
        <v>1045</v>
      </c>
      <c r="B149" s="381">
        <v>8527.8583532532284</v>
      </c>
      <c r="C149" s="381">
        <v>8065.5636263316228</v>
      </c>
      <c r="D149" s="381">
        <v>7830.5327153308663</v>
      </c>
      <c r="F149" s="4" t="s">
        <v>1046</v>
      </c>
      <c r="H149" s="3"/>
    </row>
    <row r="150" spans="1:8" s="4" customFormat="1" ht="15">
      <c r="A150" s="3" t="s">
        <v>1047</v>
      </c>
      <c r="B150" s="381">
        <v>7315.6120267709857</v>
      </c>
      <c r="C150" s="381">
        <v>6914.3527391191719</v>
      </c>
      <c r="D150" s="381">
        <v>6752.2334150545939</v>
      </c>
      <c r="F150" s="4" t="s">
        <v>1048</v>
      </c>
      <c r="H150" s="3"/>
    </row>
    <row r="151" spans="1:8" s="4" customFormat="1" ht="15">
      <c r="A151" s="3" t="s">
        <v>1049</v>
      </c>
      <c r="B151" s="381">
        <v>8111.0150476857389</v>
      </c>
      <c r="C151" s="381">
        <v>7685.092100470677</v>
      </c>
      <c r="D151" s="381">
        <v>7475.7419251298525</v>
      </c>
      <c r="F151" s="4" t="s">
        <v>1050</v>
      </c>
      <c r="H151" s="3"/>
    </row>
    <row r="152" spans="1:8" s="4" customFormat="1" ht="15">
      <c r="A152" s="3" t="s">
        <v>1051</v>
      </c>
      <c r="B152" s="381">
        <v>7813.3280265631674</v>
      </c>
      <c r="C152" s="381">
        <v>7418.200220178006</v>
      </c>
      <c r="D152" s="381">
        <v>7237.392383827374</v>
      </c>
      <c r="F152" s="4" t="s">
        <v>1052</v>
      </c>
      <c r="H152" s="3"/>
    </row>
    <row r="153" spans="1:8" s="4" customFormat="1" ht="15">
      <c r="A153" s="3" t="s">
        <v>1053</v>
      </c>
      <c r="B153" s="381">
        <v>9131.3327970720293</v>
      </c>
      <c r="C153" s="381">
        <v>8690.6143660893486</v>
      </c>
      <c r="D153" s="381">
        <v>8470.5293553081083</v>
      </c>
      <c r="F153" s="4" t="s">
        <v>1054</v>
      </c>
      <c r="H153" s="3"/>
    </row>
    <row r="154" spans="1:8" s="4" customFormat="1" ht="15">
      <c r="A154" s="3" t="s">
        <v>1055</v>
      </c>
      <c r="B154" s="381">
        <v>6199.7671210612261</v>
      </c>
      <c r="C154" s="381">
        <v>5833.1076754469241</v>
      </c>
      <c r="D154" s="381">
        <v>5690.7772370053535</v>
      </c>
      <c r="F154" s="4" t="s">
        <v>1056</v>
      </c>
      <c r="H154" s="3"/>
    </row>
    <row r="155" spans="1:8" s="4" customFormat="1" ht="15">
      <c r="A155" s="3" t="s">
        <v>1057</v>
      </c>
      <c r="B155" s="381">
        <v>8322.5912828004075</v>
      </c>
      <c r="C155" s="381">
        <v>7867.2379543965299</v>
      </c>
      <c r="D155" s="381">
        <v>7637.9862629902436</v>
      </c>
      <c r="F155" s="4" t="s">
        <v>1058</v>
      </c>
      <c r="H155" s="3"/>
    </row>
    <row r="156" spans="1:8" s="4" customFormat="1" ht="15">
      <c r="A156" s="3" t="s">
        <v>1059</v>
      </c>
      <c r="B156" s="381">
        <v>7438.3968785591242</v>
      </c>
      <c r="C156" s="381">
        <v>7026.5216636583973</v>
      </c>
      <c r="D156" s="381">
        <v>6861.7788576436969</v>
      </c>
      <c r="F156" s="4" t="s">
        <v>1060</v>
      </c>
      <c r="H156" s="3"/>
    </row>
    <row r="157" spans="1:8" s="4" customFormat="1" ht="15">
      <c r="A157" s="3" t="s">
        <v>1061</v>
      </c>
      <c r="B157" s="381">
        <v>7048.1341978429855</v>
      </c>
      <c r="C157" s="381">
        <v>6655.1687963594823</v>
      </c>
      <c r="D157" s="381">
        <v>6473.8748396669771</v>
      </c>
      <c r="F157" s="4" t="s">
        <v>1062</v>
      </c>
      <c r="H157" s="3"/>
    </row>
    <row r="158" spans="1:8" s="4" customFormat="1" ht="15">
      <c r="A158" s="3" t="s">
        <v>1063</v>
      </c>
      <c r="B158" s="381">
        <v>5814.5752529500751</v>
      </c>
      <c r="C158" s="381">
        <v>5481.1043316634969</v>
      </c>
      <c r="D158" s="381">
        <v>5410.5202756959743</v>
      </c>
      <c r="F158" s="4" t="s">
        <v>1064</v>
      </c>
      <c r="H158" s="3"/>
    </row>
    <row r="159" spans="1:8" s="4" customFormat="1" ht="15">
      <c r="A159" s="3" t="s">
        <v>1065</v>
      </c>
      <c r="B159" s="381">
        <v>7476.6180046334475</v>
      </c>
      <c r="C159" s="381">
        <v>7097.877436413859</v>
      </c>
      <c r="D159" s="381">
        <v>7006.4730500152509</v>
      </c>
      <c r="F159" s="4" t="s">
        <v>1066</v>
      </c>
      <c r="H159" s="3"/>
    </row>
    <row r="160" spans="1:8" s="4" customFormat="1" ht="15">
      <c r="A160" s="3" t="s">
        <v>1067</v>
      </c>
      <c r="B160" s="381">
        <v>6911.6368520905526</v>
      </c>
      <c r="C160" s="381">
        <v>6522.9039264443336</v>
      </c>
      <c r="D160" s="381">
        <v>6376.1713345827557</v>
      </c>
      <c r="F160" s="4" t="s">
        <v>1068</v>
      </c>
      <c r="H160" s="3"/>
    </row>
    <row r="161" spans="1:8" s="4" customFormat="1" ht="15">
      <c r="A161" s="3" t="s">
        <v>1069</v>
      </c>
      <c r="B161" s="381">
        <v>7713.1472910683069</v>
      </c>
      <c r="C161" s="381">
        <v>7292.4949574717402</v>
      </c>
      <c r="D161" s="381">
        <v>7149.382250383881</v>
      </c>
      <c r="F161" s="4" t="s">
        <v>1070</v>
      </c>
      <c r="H161" s="3"/>
    </row>
    <row r="162" spans="1:8" s="4" customFormat="1" ht="15">
      <c r="A162" s="3" t="s">
        <v>1071</v>
      </c>
      <c r="B162" s="381">
        <v>7313.9323218895797</v>
      </c>
      <c r="C162" s="381">
        <v>6906.0332254497389</v>
      </c>
      <c r="D162" s="381">
        <v>6711.3642605383902</v>
      </c>
      <c r="F162" s="4" t="s">
        <v>1072</v>
      </c>
      <c r="H162" s="3"/>
    </row>
    <row r="163" spans="1:8" s="4" customFormat="1" ht="15">
      <c r="A163" s="3" t="s">
        <v>1073</v>
      </c>
      <c r="B163" s="381">
        <v>9005.3185330101605</v>
      </c>
      <c r="C163" s="381">
        <v>8526.8778096716542</v>
      </c>
      <c r="D163" s="381">
        <v>8278.4041812377345</v>
      </c>
      <c r="F163" s="4" t="s">
        <v>1074</v>
      </c>
      <c r="H163" s="3"/>
    </row>
    <row r="164" spans="1:8" s="4" customFormat="1" ht="15">
      <c r="A164" s="3" t="s">
        <v>1075</v>
      </c>
      <c r="B164" s="381">
        <v>11034.953863336088</v>
      </c>
      <c r="C164" s="381">
        <v>10487.878128827138</v>
      </c>
      <c r="D164" s="381">
        <v>10182.260857017918</v>
      </c>
      <c r="F164" s="4" t="s">
        <v>1076</v>
      </c>
      <c r="H164" s="3"/>
    </row>
    <row r="165" spans="1:8" s="4" customFormat="1" ht="15">
      <c r="A165" s="3" t="s">
        <v>1077</v>
      </c>
      <c r="B165" s="381">
        <v>10494.681338073764</v>
      </c>
      <c r="C165" s="381">
        <v>9965.8756889601591</v>
      </c>
      <c r="D165" s="381">
        <v>9675.4695932906961</v>
      </c>
      <c r="F165" s="4" t="s">
        <v>1078</v>
      </c>
      <c r="H165" s="3"/>
    </row>
    <row r="166" spans="1:8" s="4" customFormat="1" ht="15">
      <c r="A166" s="3" t="s">
        <v>1079</v>
      </c>
      <c r="B166" s="381">
        <v>7527.7085313299103</v>
      </c>
      <c r="C166" s="381">
        <v>7140.6302539649278</v>
      </c>
      <c r="D166" s="381">
        <v>6973.1921628913205</v>
      </c>
      <c r="F166" s="4" t="s">
        <v>1080</v>
      </c>
      <c r="H166" s="3"/>
    </row>
    <row r="167" spans="1:8" s="4" customFormat="1" ht="15">
      <c r="A167" s="3" t="s">
        <v>1081</v>
      </c>
      <c r="B167" s="381">
        <v>10868.842623758643</v>
      </c>
      <c r="C167" s="381">
        <v>10327.384177544584</v>
      </c>
      <c r="D167" s="381">
        <v>10026.443707175118</v>
      </c>
      <c r="F167" s="4" t="s">
        <v>1082</v>
      </c>
      <c r="H167" s="3"/>
    </row>
    <row r="168" spans="1:8" s="4" customFormat="1" ht="15">
      <c r="A168" s="3" t="s">
        <v>1083</v>
      </c>
      <c r="B168" s="381">
        <v>9762.0538378355195</v>
      </c>
      <c r="C168" s="381">
        <v>9258.0230317251408</v>
      </c>
      <c r="D168" s="381">
        <v>8988.2437964453366</v>
      </c>
      <c r="F168" s="4" t="s">
        <v>1084</v>
      </c>
      <c r="H168" s="3"/>
    </row>
    <row r="169" spans="1:8" s="4" customFormat="1" ht="15">
      <c r="A169" s="3" t="s">
        <v>1085</v>
      </c>
      <c r="B169" s="381">
        <v>8342.107510044003</v>
      </c>
      <c r="C169" s="381">
        <v>7932.0772692361552</v>
      </c>
      <c r="D169" s="381">
        <v>7731.0473444048848</v>
      </c>
      <c r="F169" s="4" t="s">
        <v>1086</v>
      </c>
      <c r="H169" s="3"/>
    </row>
    <row r="170" spans="1:8" s="4" customFormat="1" ht="15">
      <c r="A170" s="3" t="s">
        <v>1087</v>
      </c>
      <c r="B170" s="381">
        <v>10129.961197181612</v>
      </c>
      <c r="C170" s="381">
        <v>9650.7868061897316</v>
      </c>
      <c r="D170" s="381">
        <v>9433.8633342189441</v>
      </c>
      <c r="F170" s="4" t="s">
        <v>1088</v>
      </c>
      <c r="H170" s="3"/>
    </row>
    <row r="171" spans="1:8" s="4" customFormat="1" ht="15">
      <c r="A171" s="3" t="s">
        <v>1089</v>
      </c>
      <c r="B171" s="381">
        <v>7365.0735661292601</v>
      </c>
      <c r="C171" s="381">
        <v>6989.37117327749</v>
      </c>
      <c r="D171" s="381">
        <v>6832.2429556363204</v>
      </c>
      <c r="F171" s="4" t="s">
        <v>1090</v>
      </c>
      <c r="H171" s="3"/>
    </row>
    <row r="172" spans="1:8" s="4" customFormat="1" ht="15">
      <c r="A172" s="3" t="s">
        <v>1091</v>
      </c>
      <c r="B172" s="381">
        <v>7575.873438611181</v>
      </c>
      <c r="C172" s="381">
        <v>7166.5440296619972</v>
      </c>
      <c r="D172" s="381">
        <v>7012.2006222759992</v>
      </c>
      <c r="F172" s="4" t="s">
        <v>1092</v>
      </c>
      <c r="H172" s="3"/>
    </row>
    <row r="173" spans="1:8" s="4" customFormat="1" ht="15">
      <c r="A173" s="3" t="s">
        <v>1093</v>
      </c>
      <c r="B173" s="381">
        <v>7312.6643311964044</v>
      </c>
      <c r="C173" s="381">
        <v>6938.3894272338566</v>
      </c>
      <c r="D173" s="381">
        <v>6782.4073314238894</v>
      </c>
      <c r="F173" s="4" t="s">
        <v>1094</v>
      </c>
      <c r="H173" s="3"/>
    </row>
    <row r="174" spans="1:8" s="4" customFormat="1" ht="15">
      <c r="A174" s="3" t="s">
        <v>1095</v>
      </c>
      <c r="B174" s="381">
        <v>7081.9231989079863</v>
      </c>
      <c r="C174" s="381">
        <v>6713.9330728676905</v>
      </c>
      <c r="D174" s="381">
        <v>6601.5337805114596</v>
      </c>
      <c r="F174" s="4" t="s">
        <v>1096</v>
      </c>
      <c r="H174" s="3"/>
    </row>
    <row r="175" spans="1:8" s="4" customFormat="1" ht="15">
      <c r="A175" s="3" t="s">
        <v>1097</v>
      </c>
      <c r="B175" s="381">
        <v>5895.8031750243708</v>
      </c>
      <c r="C175" s="381">
        <v>5538.5689680468704</v>
      </c>
      <c r="D175" s="381">
        <v>5366.7793628206618</v>
      </c>
      <c r="F175" s="4" t="s">
        <v>1098</v>
      </c>
      <c r="H175" s="3"/>
    </row>
    <row r="176" spans="1:8" s="4" customFormat="1" ht="15">
      <c r="A176" s="3" t="s">
        <v>1099</v>
      </c>
      <c r="B176" s="381">
        <v>6627.6215130834316</v>
      </c>
      <c r="C176" s="381">
        <v>6253.7551048335908</v>
      </c>
      <c r="D176" s="381">
        <v>6131.0974754457166</v>
      </c>
      <c r="F176" s="4" t="s">
        <v>1100</v>
      </c>
      <c r="H176" s="3"/>
    </row>
    <row r="177" spans="1:8" s="4" customFormat="1" ht="15">
      <c r="A177" s="3" t="s">
        <v>1101</v>
      </c>
      <c r="B177" s="381">
        <v>7572.7410650489164</v>
      </c>
      <c r="C177" s="381">
        <v>7170.4569011143712</v>
      </c>
      <c r="D177" s="381">
        <v>7002.3727353579652</v>
      </c>
      <c r="F177" s="4" t="s">
        <v>1102</v>
      </c>
      <c r="H177" s="3"/>
    </row>
    <row r="178" spans="1:8" s="4" customFormat="1" ht="15">
      <c r="A178" s="3" t="s">
        <v>1103</v>
      </c>
      <c r="B178" s="381">
        <v>6847.1109663902862</v>
      </c>
      <c r="C178" s="381">
        <v>6460.3788434014396</v>
      </c>
      <c r="D178" s="381">
        <v>6321.2438740817825</v>
      </c>
      <c r="F178" s="4" t="s">
        <v>1104</v>
      </c>
      <c r="H178" s="3"/>
    </row>
    <row r="179" spans="1:8" s="4" customFormat="1" ht="15">
      <c r="A179" s="3" t="s">
        <v>1105</v>
      </c>
      <c r="B179" s="381">
        <v>9887.0119541882468</v>
      </c>
      <c r="C179" s="381">
        <v>9433.4421323500956</v>
      </c>
      <c r="D179" s="381">
        <v>9132.0312790270782</v>
      </c>
      <c r="F179" s="4" t="s">
        <v>1106</v>
      </c>
      <c r="H179" s="3"/>
    </row>
    <row r="180" spans="1:8" s="4" customFormat="1" ht="15">
      <c r="A180" s="3" t="s">
        <v>1107</v>
      </c>
      <c r="B180" s="381">
        <v>11253.476016048524</v>
      </c>
      <c r="C180" s="381">
        <v>10761.395545236661</v>
      </c>
      <c r="D180" s="381">
        <v>10437.703929021973</v>
      </c>
      <c r="F180" s="4" t="s">
        <v>1108</v>
      </c>
      <c r="H180" s="3"/>
    </row>
    <row r="181" spans="1:8" s="4" customFormat="1" ht="15">
      <c r="A181" s="3" t="s">
        <v>1109</v>
      </c>
      <c r="B181" s="381">
        <v>6325.7882267421046</v>
      </c>
      <c r="C181" s="381">
        <v>5978.3932166751993</v>
      </c>
      <c r="D181" s="381">
        <v>5866.8434263629761</v>
      </c>
      <c r="F181" s="4" t="s">
        <v>1110</v>
      </c>
      <c r="H181" s="3"/>
    </row>
    <row r="182" spans="1:8" s="4" customFormat="1" ht="15">
      <c r="A182" s="3" t="s">
        <v>1111</v>
      </c>
      <c r="B182" s="381">
        <v>7440.2596352763248</v>
      </c>
      <c r="C182" s="381">
        <v>7014.7436089626335</v>
      </c>
      <c r="D182" s="381">
        <v>6810.3336436790214</v>
      </c>
      <c r="F182" s="4" t="s">
        <v>1112</v>
      </c>
      <c r="H182" s="3"/>
    </row>
    <row r="183" spans="1:8" s="4" customFormat="1" ht="15">
      <c r="A183" s="3" t="s">
        <v>1113</v>
      </c>
      <c r="B183" s="381">
        <v>7252.9624851423232</v>
      </c>
      <c r="C183" s="381">
        <v>6866.9538690702166</v>
      </c>
      <c r="D183" s="381">
        <v>6712.5394948983148</v>
      </c>
      <c r="F183" s="4" t="s">
        <v>1114</v>
      </c>
      <c r="H183" s="3"/>
    </row>
    <row r="184" spans="1:8" s="4" customFormat="1" ht="15">
      <c r="A184" s="3" t="s">
        <v>1115</v>
      </c>
      <c r="B184" s="381">
        <v>8334.0728530775359</v>
      </c>
      <c r="C184" s="381">
        <v>7924.2690506098506</v>
      </c>
      <c r="D184" s="381">
        <v>7731.126522884083</v>
      </c>
      <c r="F184" s="4" t="s">
        <v>1116</v>
      </c>
      <c r="H184" s="3"/>
    </row>
    <row r="185" spans="1:8" s="4" customFormat="1" ht="15">
      <c r="A185" s="3" t="s">
        <v>1117</v>
      </c>
      <c r="B185" s="381">
        <v>7091.2503454250027</v>
      </c>
      <c r="C185" s="381">
        <v>6696.9480091327541</v>
      </c>
      <c r="D185" s="381">
        <v>6552.7181306113516</v>
      </c>
      <c r="F185" s="4" t="s">
        <v>1118</v>
      </c>
      <c r="H185" s="3"/>
    </row>
    <row r="186" spans="1:8" s="4" customFormat="1" ht="15">
      <c r="A186" s="3" t="s">
        <v>1119</v>
      </c>
      <c r="B186" s="381">
        <v>7569.4605629715434</v>
      </c>
      <c r="C186" s="381">
        <v>7181.2056005554359</v>
      </c>
      <c r="D186" s="381">
        <v>6999.2057065709714</v>
      </c>
      <c r="F186" s="4" t="s">
        <v>1120</v>
      </c>
      <c r="H186" s="3"/>
    </row>
    <row r="187" spans="1:8" s="4" customFormat="1" ht="15">
      <c r="A187" s="3" t="s">
        <v>1121</v>
      </c>
      <c r="B187" s="381">
        <v>7704.9403090128271</v>
      </c>
      <c r="C187" s="381">
        <v>7319.980845343217</v>
      </c>
      <c r="D187" s="381">
        <v>7183.3986068062814</v>
      </c>
      <c r="F187" s="4" t="s">
        <v>1122</v>
      </c>
      <c r="H187" s="3"/>
    </row>
    <row r="188" spans="1:8" s="4" customFormat="1" ht="15">
      <c r="A188" s="3" t="s">
        <v>1123</v>
      </c>
      <c r="B188" s="381">
        <v>6439.2699956345195</v>
      </c>
      <c r="C188" s="381">
        <v>6076.9611608102132</v>
      </c>
      <c r="D188" s="381">
        <v>5981.0778689302451</v>
      </c>
      <c r="F188" s="4" t="s">
        <v>1124</v>
      </c>
      <c r="H188" s="3"/>
    </row>
    <row r="189" spans="1:8" s="4" customFormat="1" ht="15">
      <c r="A189" s="3" t="s">
        <v>1125</v>
      </c>
      <c r="B189" s="381">
        <v>10664.520042789978</v>
      </c>
      <c r="C189" s="381">
        <v>10179.145672611628</v>
      </c>
      <c r="D189" s="381">
        <v>9882.6843504260596</v>
      </c>
      <c r="F189" s="4" t="s">
        <v>1126</v>
      </c>
      <c r="H189" s="3"/>
    </row>
    <row r="190" spans="1:8" s="4" customFormat="1" ht="15">
      <c r="A190" s="3" t="s">
        <v>1127</v>
      </c>
      <c r="B190" s="381">
        <v>7231.2255678152151</v>
      </c>
      <c r="C190" s="381">
        <v>6845.8500658400144</v>
      </c>
      <c r="D190" s="381">
        <v>6704.9803814283187</v>
      </c>
      <c r="F190" s="4" t="s">
        <v>1128</v>
      </c>
      <c r="H190" s="3"/>
    </row>
    <row r="191" spans="1:8" s="4" customFormat="1" ht="15">
      <c r="A191" s="3" t="s">
        <v>1129</v>
      </c>
      <c r="B191" s="381">
        <v>6241.9539076849387</v>
      </c>
      <c r="C191" s="381">
        <v>5896.8423226507184</v>
      </c>
      <c r="D191" s="381">
        <v>5803.8565318020419</v>
      </c>
      <c r="F191" s="4" t="s">
        <v>1130</v>
      </c>
      <c r="H191" s="3"/>
    </row>
    <row r="192" spans="1:8" s="4" customFormat="1" ht="15">
      <c r="A192" s="3" t="s">
        <v>1131</v>
      </c>
      <c r="B192" s="381">
        <v>7524.2089357596242</v>
      </c>
      <c r="C192" s="381">
        <v>7137.2292864525025</v>
      </c>
      <c r="D192" s="381">
        <v>6963.2697077784624</v>
      </c>
      <c r="F192" s="4" t="s">
        <v>1132</v>
      </c>
      <c r="H192" s="3"/>
    </row>
    <row r="193" spans="1:8" s="4" customFormat="1" ht="15">
      <c r="A193" s="3" t="s">
        <v>1133</v>
      </c>
      <c r="B193" s="381">
        <v>8984.8255044741127</v>
      </c>
      <c r="C193" s="381">
        <v>8556.6817341828119</v>
      </c>
      <c r="D193" s="381">
        <v>8323.6361014493268</v>
      </c>
      <c r="F193" s="4" t="s">
        <v>1134</v>
      </c>
      <c r="H193" s="3"/>
    </row>
    <row r="194" spans="1:8" s="4" customFormat="1" ht="15">
      <c r="A194" s="3" t="s">
        <v>1135</v>
      </c>
      <c r="B194" s="381">
        <v>9931.4187665040372</v>
      </c>
      <c r="C194" s="381">
        <v>9476.5974407230697</v>
      </c>
      <c r="D194" s="381">
        <v>9191.5512188916073</v>
      </c>
      <c r="F194" s="4" t="s">
        <v>1136</v>
      </c>
      <c r="H194" s="3"/>
    </row>
    <row r="195" spans="1:8" s="4" customFormat="1" ht="15">
      <c r="A195" s="3" t="s">
        <v>1137</v>
      </c>
      <c r="B195" s="381">
        <v>7024.9615113825612</v>
      </c>
      <c r="C195" s="381">
        <v>6632.7146428125588</v>
      </c>
      <c r="D195" s="381">
        <v>6426.9879584216142</v>
      </c>
      <c r="F195" s="4" t="s">
        <v>1138</v>
      </c>
      <c r="H195" s="3"/>
    </row>
    <row r="196" spans="1:8" s="4" customFormat="1" ht="15">
      <c r="A196" s="3" t="s">
        <v>1139</v>
      </c>
      <c r="B196" s="381">
        <v>8674.0774518181497</v>
      </c>
      <c r="C196" s="381">
        <v>8254.6914011838198</v>
      </c>
      <c r="D196" s="381">
        <v>8045.4851698828079</v>
      </c>
      <c r="F196" s="4" t="s">
        <v>1140</v>
      </c>
      <c r="H196" s="3"/>
    </row>
    <row r="197" spans="1:8" s="4" customFormat="1" ht="15">
      <c r="A197" s="3" t="s">
        <v>1141</v>
      </c>
      <c r="B197" s="381">
        <v>7082.4015555756541</v>
      </c>
      <c r="C197" s="381">
        <v>6681.8988921351929</v>
      </c>
      <c r="D197" s="381">
        <v>6570.0358903863398</v>
      </c>
      <c r="F197" s="4" t="s">
        <v>1142</v>
      </c>
      <c r="H197" s="3"/>
    </row>
    <row r="198" spans="1:8" s="4" customFormat="1" ht="15">
      <c r="A198" s="3" t="s">
        <v>1143</v>
      </c>
      <c r="B198" s="381">
        <v>6629.2832572963625</v>
      </c>
      <c r="C198" s="381">
        <v>6261.4400556275359</v>
      </c>
      <c r="D198" s="381">
        <v>6162.6460254279727</v>
      </c>
      <c r="F198" s="4" t="s">
        <v>1144</v>
      </c>
      <c r="H198" s="3"/>
    </row>
    <row r="199" spans="1:8" s="4" customFormat="1" ht="15">
      <c r="A199" s="3" t="s">
        <v>1145</v>
      </c>
      <c r="B199" s="381">
        <v>8175.9691604914633</v>
      </c>
      <c r="C199" s="381">
        <v>7733.0456097596352</v>
      </c>
      <c r="D199" s="381">
        <v>7611.0469619554615</v>
      </c>
      <c r="F199" s="4" t="s">
        <v>1146</v>
      </c>
      <c r="H199" s="3"/>
    </row>
    <row r="200" spans="1:8" s="4" customFormat="1" ht="15">
      <c r="A200" s="3" t="s">
        <v>1147</v>
      </c>
      <c r="B200" s="381">
        <v>9536.6106502894854</v>
      </c>
      <c r="C200" s="381">
        <v>9092.9160838576154</v>
      </c>
      <c r="D200" s="381">
        <v>8802.3854845728201</v>
      </c>
      <c r="F200" s="4" t="s">
        <v>1148</v>
      </c>
      <c r="H200" s="3"/>
    </row>
    <row r="201" spans="1:8" s="4" customFormat="1" ht="15">
      <c r="A201" s="3" t="s">
        <v>1149</v>
      </c>
      <c r="B201" s="381">
        <v>6262.8453772345611</v>
      </c>
      <c r="C201" s="381">
        <v>5894.2300167001558</v>
      </c>
      <c r="D201" s="381">
        <v>5767.2880010048666</v>
      </c>
      <c r="F201" s="4" t="s">
        <v>1150</v>
      </c>
      <c r="H201" s="3"/>
    </row>
    <row r="202" spans="1:8" s="4" customFormat="1" thickBot="1">
      <c r="A202" s="382" t="s">
        <v>1151</v>
      </c>
      <c r="B202" s="383">
        <v>7290.7760838856175</v>
      </c>
      <c r="C202" s="383">
        <v>6917.0973578653866</v>
      </c>
      <c r="D202" s="383">
        <v>6788.0324516482897</v>
      </c>
      <c r="E202" s="384"/>
      <c r="F202" s="384" t="s">
        <v>1152</v>
      </c>
      <c r="H202" s="3"/>
    </row>
    <row r="203" spans="1:8" s="4" customFormat="1" ht="15">
      <c r="A203" s="3" t="s">
        <v>1153</v>
      </c>
      <c r="B203" s="5">
        <v>6685.9596192462141</v>
      </c>
      <c r="C203" s="5">
        <v>6310.3391069313429</v>
      </c>
      <c r="D203" s="381">
        <v>6156.4519050083081</v>
      </c>
      <c r="F203" s="4" t="s">
        <v>1153</v>
      </c>
      <c r="H203" s="3"/>
    </row>
    <row r="204" spans="1:8" s="4" customFormat="1" ht="15">
      <c r="A204" s="3" t="s">
        <v>1154</v>
      </c>
      <c r="B204" s="5">
        <v>11536.054173665438</v>
      </c>
      <c r="C204" s="5">
        <v>11079.077242600428</v>
      </c>
      <c r="D204" s="381">
        <v>10704.361384112543</v>
      </c>
      <c r="F204" s="4" t="s">
        <v>1154</v>
      </c>
      <c r="H204" s="3"/>
    </row>
    <row r="205" spans="1:8" s="4" customFormat="1" ht="15">
      <c r="A205" s="3" t="s">
        <v>1155</v>
      </c>
      <c r="B205" s="5">
        <v>7556.2962794717178</v>
      </c>
      <c r="C205" s="5">
        <v>7161.4526985162311</v>
      </c>
      <c r="D205" s="381">
        <v>7014.0887375958437</v>
      </c>
      <c r="F205" s="4" t="s">
        <v>1155</v>
      </c>
      <c r="H205" s="3"/>
    </row>
    <row r="206" spans="1:8" s="4" customFormat="1" ht="15">
      <c r="A206" s="3" t="s">
        <v>1156</v>
      </c>
      <c r="B206" s="5">
        <v>6308.0457724040989</v>
      </c>
      <c r="C206" s="5">
        <v>5926.5433001973879</v>
      </c>
      <c r="D206" s="381">
        <v>5804.629294368754</v>
      </c>
      <c r="F206" s="4" t="s">
        <v>1156</v>
      </c>
      <c r="H206" s="3"/>
    </row>
    <row r="207" spans="1:8" s="4" customFormat="1" ht="15">
      <c r="A207" s="3" t="s">
        <v>1157</v>
      </c>
      <c r="B207" s="5">
        <v>8259.2012791360212</v>
      </c>
      <c r="C207" s="5">
        <v>7805.9915740444667</v>
      </c>
      <c r="D207" s="381">
        <v>7578.524605099813</v>
      </c>
      <c r="F207" s="4" t="s">
        <v>1157</v>
      </c>
      <c r="H207" s="3"/>
    </row>
    <row r="208" spans="1:8" s="4" customFormat="1" ht="15">
      <c r="A208" s="3" t="s">
        <v>1158</v>
      </c>
      <c r="B208" s="5">
        <v>7400.4698242263639</v>
      </c>
      <c r="C208" s="5">
        <v>7010.1648778896733</v>
      </c>
      <c r="D208" s="381">
        <v>6859.1959090384562</v>
      </c>
      <c r="F208" s="4" t="s">
        <v>1158</v>
      </c>
      <c r="H208" s="3"/>
    </row>
    <row r="209" spans="1:8" s="4" customFormat="1" ht="15">
      <c r="A209" s="3" t="s">
        <v>1159</v>
      </c>
      <c r="B209" s="5">
        <v>10309.389760384647</v>
      </c>
      <c r="C209" s="5">
        <v>9843.9161908499973</v>
      </c>
      <c r="D209" s="381">
        <v>9547.8214019999996</v>
      </c>
      <c r="F209" s="4" t="s">
        <v>1159</v>
      </c>
      <c r="H209" s="3"/>
    </row>
    <row r="210" spans="1:8" s="4" customFormat="1" ht="15">
      <c r="A210" s="3" t="s">
        <v>1160</v>
      </c>
      <c r="B210" s="5">
        <v>7904.9272650359044</v>
      </c>
      <c r="C210" s="5">
        <v>7470.9161170560001</v>
      </c>
      <c r="D210" s="381">
        <v>7353.0528959999992</v>
      </c>
      <c r="F210" s="4" t="s">
        <v>1160</v>
      </c>
      <c r="H210" s="3"/>
    </row>
    <row r="211" spans="1:8" s="4" customFormat="1" ht="15">
      <c r="A211" s="3" t="s">
        <v>1161</v>
      </c>
      <c r="B211" s="5">
        <v>8043.6340963826788</v>
      </c>
      <c r="C211" s="5">
        <v>7642.0156427431284</v>
      </c>
      <c r="D211" s="381">
        <v>7448.3370163159325</v>
      </c>
      <c r="F211" s="4" t="s">
        <v>1161</v>
      </c>
      <c r="H211" s="3"/>
    </row>
    <row r="212" spans="1:8" s="4" customFormat="1" ht="15">
      <c r="A212" s="3" t="s">
        <v>1162</v>
      </c>
      <c r="B212" s="5">
        <v>6847.8219758691675</v>
      </c>
      <c r="C212" s="5">
        <v>6467.3346031708707</v>
      </c>
      <c r="D212" s="381">
        <v>6321.9664891828124</v>
      </c>
      <c r="F212" s="4" t="s">
        <v>1162</v>
      </c>
      <c r="H212" s="3"/>
    </row>
    <row r="213" spans="1:8" s="4" customFormat="1" ht="15">
      <c r="A213" s="3" t="s">
        <v>1163</v>
      </c>
      <c r="B213" s="5">
        <v>9316.919756756226</v>
      </c>
      <c r="C213" s="5">
        <v>8975.3632188175106</v>
      </c>
      <c r="D213" s="381">
        <v>8671.9725714875785</v>
      </c>
      <c r="F213" s="4" t="s">
        <v>1163</v>
      </c>
      <c r="H213" s="3"/>
    </row>
    <row r="214" spans="1:8" s="4" customFormat="1" ht="15">
      <c r="A214" s="3" t="s">
        <v>1164</v>
      </c>
      <c r="B214" s="5">
        <v>6933.650436279042</v>
      </c>
      <c r="C214" s="5">
        <v>6544.2349188750404</v>
      </c>
      <c r="D214" s="381">
        <v>6384.5587224362098</v>
      </c>
      <c r="F214" s="4" t="s">
        <v>1164</v>
      </c>
      <c r="H214" s="3"/>
    </row>
    <row r="215" spans="1:8" s="4" customFormat="1" ht="15">
      <c r="A215" s="3" t="s">
        <v>1165</v>
      </c>
      <c r="B215" s="5">
        <v>8023.0435919606298</v>
      </c>
      <c r="C215" s="5">
        <v>7614.6054290879902</v>
      </c>
      <c r="D215" s="381">
        <v>7421.769750577746</v>
      </c>
      <c r="F215" s="4" t="s">
        <v>1165</v>
      </c>
      <c r="H215" s="3"/>
    </row>
    <row r="216" spans="1:8" s="4" customFormat="1" ht="15">
      <c r="A216" s="3" t="s">
        <v>1166</v>
      </c>
      <c r="B216" s="5">
        <v>6680.7575517064024</v>
      </c>
      <c r="C216" s="5">
        <v>6305.2934546133883</v>
      </c>
      <c r="D216" s="381">
        <v>6157.4897644464045</v>
      </c>
      <c r="F216" s="4" t="s">
        <v>1166</v>
      </c>
      <c r="H216" s="3"/>
    </row>
    <row r="217" spans="1:8" s="4" customFormat="1" ht="15">
      <c r="A217" s="3" t="s">
        <v>1167</v>
      </c>
      <c r="B217" s="5">
        <v>6282.3017444084817</v>
      </c>
      <c r="C217" s="5">
        <v>5913.0830856671337</v>
      </c>
      <c r="D217" s="381">
        <v>5729.6771887979376</v>
      </c>
      <c r="F217" s="4" t="s">
        <v>1167</v>
      </c>
      <c r="H217" s="3"/>
    </row>
    <row r="218" spans="1:8" s="4" customFormat="1" ht="15">
      <c r="A218" s="3" t="s">
        <v>1168</v>
      </c>
      <c r="B218" s="5">
        <v>6334.9538007898918</v>
      </c>
      <c r="C218" s="5">
        <v>5975.6833017377585</v>
      </c>
      <c r="D218" s="381">
        <v>5881.3979885621884</v>
      </c>
      <c r="F218" s="4" t="s">
        <v>1168</v>
      </c>
      <c r="H218" s="3"/>
    </row>
    <row r="219" spans="1:8" s="4" customFormat="1" ht="15">
      <c r="A219" s="3" t="s">
        <v>1169</v>
      </c>
      <c r="B219" s="5">
        <v>6526.9517175640558</v>
      </c>
      <c r="C219" s="5">
        <v>6162.0890461786948</v>
      </c>
      <c r="D219" s="381">
        <v>6041.2063250803576</v>
      </c>
      <c r="F219" s="4" t="s">
        <v>1169</v>
      </c>
      <c r="H219" s="3"/>
    </row>
    <row r="220" spans="1:8" s="4" customFormat="1" ht="15">
      <c r="A220" s="3" t="s">
        <v>1170</v>
      </c>
      <c r="B220" s="5">
        <v>7538.1076268785673</v>
      </c>
      <c r="C220" s="5">
        <v>7157.692244045299</v>
      </c>
      <c r="D220" s="381">
        <v>7037.8638909171468</v>
      </c>
      <c r="F220" s="4" t="s">
        <v>1170</v>
      </c>
      <c r="H220" s="3"/>
    </row>
    <row r="221" spans="1:8" s="4" customFormat="1" ht="15">
      <c r="A221" s="3" t="s">
        <v>1171</v>
      </c>
      <c r="B221" s="5">
        <v>7940.0119484595225</v>
      </c>
      <c r="C221" s="5">
        <v>7607.8548514309041</v>
      </c>
      <c r="D221" s="381">
        <v>7400.651007385447</v>
      </c>
      <c r="F221" s="4" t="s">
        <v>1171</v>
      </c>
      <c r="H221" s="3"/>
    </row>
    <row r="222" spans="1:8" s="4" customFormat="1" ht="15">
      <c r="A222" s="3" t="s">
        <v>1172</v>
      </c>
      <c r="B222" s="5">
        <v>7014.2482422078847</v>
      </c>
      <c r="C222" s="5">
        <v>6628.7567819669111</v>
      </c>
      <c r="D222" s="381">
        <v>6492.3791486154259</v>
      </c>
      <c r="F222" s="4" t="s">
        <v>1172</v>
      </c>
      <c r="H222" s="3"/>
    </row>
    <row r="223" spans="1:8" s="4" customFormat="1" ht="15">
      <c r="A223" s="3" t="s">
        <v>1173</v>
      </c>
      <c r="B223" s="5">
        <v>11053.534119607308</v>
      </c>
      <c r="C223" s="5">
        <v>10567.088551610601</v>
      </c>
      <c r="D223" s="381">
        <v>10229.456207785815</v>
      </c>
      <c r="F223" s="4" t="s">
        <v>1173</v>
      </c>
      <c r="H223" s="3"/>
    </row>
    <row r="224" spans="1:8" s="4" customFormat="1" ht="15">
      <c r="A224" s="3" t="s">
        <v>1174</v>
      </c>
      <c r="B224" s="5">
        <v>7064.5658588714732</v>
      </c>
      <c r="C224" s="5">
        <v>6664.6329708339536</v>
      </c>
      <c r="D224" s="381">
        <v>6508.3749545309611</v>
      </c>
      <c r="F224" s="4" t="s">
        <v>1174</v>
      </c>
      <c r="H224" s="3"/>
    </row>
    <row r="225" spans="1:8" s="4" customFormat="1" ht="15">
      <c r="A225" s="3" t="s">
        <v>1175</v>
      </c>
      <c r="B225" s="5">
        <v>6636.0303014404972</v>
      </c>
      <c r="C225" s="5">
        <v>6255.8433153493188</v>
      </c>
      <c r="D225" s="381">
        <v>6085.4274142968261</v>
      </c>
      <c r="F225" s="4" t="s">
        <v>1175</v>
      </c>
      <c r="H225" s="3"/>
    </row>
    <row r="226" spans="1:8" s="4" customFormat="1" ht="15">
      <c r="A226" s="3" t="s">
        <v>1176</v>
      </c>
      <c r="B226" s="5">
        <v>7209.2292305005303</v>
      </c>
      <c r="C226" s="5">
        <v>6817.8751023283521</v>
      </c>
      <c r="D226" s="381">
        <v>6651.6169981567364</v>
      </c>
      <c r="F226" s="4" t="s">
        <v>1176</v>
      </c>
      <c r="H226" s="3"/>
    </row>
    <row r="227" spans="1:8" s="4" customFormat="1" ht="15">
      <c r="A227" s="3" t="s">
        <v>1177</v>
      </c>
      <c r="B227" s="5">
        <v>6132.3410977512076</v>
      </c>
      <c r="C227" s="5">
        <v>5790.2150756334704</v>
      </c>
      <c r="D227" s="381">
        <v>5715.6503820549297</v>
      </c>
      <c r="F227" s="4" t="s">
        <v>1177</v>
      </c>
      <c r="H227" s="3"/>
    </row>
    <row r="228" spans="1:8" s="4" customFormat="1" ht="15">
      <c r="A228" s="3" t="s">
        <v>1178</v>
      </c>
      <c r="B228" s="5">
        <v>6832.7075392584757</v>
      </c>
      <c r="C228" s="5">
        <v>6440.1815481689027</v>
      </c>
      <c r="D228" s="381">
        <v>6338.5673053257369</v>
      </c>
      <c r="F228" s="4" t="s">
        <v>1178</v>
      </c>
      <c r="H228" s="3"/>
    </row>
    <row r="229" spans="1:8" s="4" customFormat="1" ht="15">
      <c r="A229" s="3" t="s">
        <v>1179</v>
      </c>
      <c r="B229" s="5">
        <v>6417.8183716228514</v>
      </c>
      <c r="C229" s="5">
        <v>6044.3976469213676</v>
      </c>
      <c r="D229" s="381">
        <v>5897.018173750801</v>
      </c>
      <c r="F229" s="4" t="s">
        <v>1179</v>
      </c>
      <c r="H229" s="3"/>
    </row>
    <row r="230" spans="1:8" s="4" customFormat="1" ht="15">
      <c r="A230" s="3" t="s">
        <v>1180</v>
      </c>
      <c r="B230" s="5">
        <v>7482.9328377641968</v>
      </c>
      <c r="C230" s="5">
        <v>7083.3490181999978</v>
      </c>
      <c r="D230" s="381">
        <v>6890.3321759999999</v>
      </c>
      <c r="F230" s="4" t="s">
        <v>1180</v>
      </c>
      <c r="H230" s="3"/>
    </row>
    <row r="231" spans="1:8" s="4" customFormat="1" ht="15">
      <c r="A231" s="3" t="s">
        <v>1181</v>
      </c>
      <c r="B231" s="5">
        <v>8810.1939293312698</v>
      </c>
      <c r="C231" s="5">
        <v>8427.9237591125675</v>
      </c>
      <c r="D231" s="381">
        <v>8158.5400525132136</v>
      </c>
      <c r="F231" s="4" t="s">
        <v>1181</v>
      </c>
      <c r="H231" s="3"/>
    </row>
    <row r="232" spans="1:8" s="4" customFormat="1" ht="15">
      <c r="A232" s="3" t="s">
        <v>1182</v>
      </c>
      <c r="B232" s="5">
        <v>9665.5168767777614</v>
      </c>
      <c r="C232" s="5">
        <v>9209.2396861920006</v>
      </c>
      <c r="D232" s="381">
        <v>8941.0262759999987</v>
      </c>
      <c r="F232" s="4" t="s">
        <v>1182</v>
      </c>
      <c r="H232" s="3"/>
    </row>
    <row r="233" spans="1:8" s="4" customFormat="1" ht="15">
      <c r="A233" s="3" t="s">
        <v>1183</v>
      </c>
      <c r="B233" s="5">
        <v>6665.8217336877815</v>
      </c>
      <c r="C233" s="5">
        <v>6272.5548681700011</v>
      </c>
      <c r="D233" s="381">
        <v>6125.6813878957873</v>
      </c>
      <c r="F233" s="4" t="s">
        <v>1183</v>
      </c>
      <c r="H233" s="3"/>
    </row>
    <row r="234" spans="1:8" s="4" customFormat="1" ht="15">
      <c r="A234" s="3" t="s">
        <v>1184</v>
      </c>
      <c r="B234" s="5">
        <v>7559.6206657943658</v>
      </c>
      <c r="C234" s="5">
        <v>7171.64301826469</v>
      </c>
      <c r="D234" s="381">
        <v>6996.8446549521905</v>
      </c>
      <c r="F234" s="4" t="s">
        <v>1184</v>
      </c>
      <c r="H234" s="3"/>
    </row>
    <row r="235" spans="1:8" s="4" customFormat="1" ht="15">
      <c r="A235" s="3" t="s">
        <v>1185</v>
      </c>
      <c r="B235" s="5">
        <v>6191.8920188130905</v>
      </c>
      <c r="C235" s="5">
        <v>5825.4767624157848</v>
      </c>
      <c r="D235" s="381">
        <v>5683.3325216681133</v>
      </c>
      <c r="F235" s="4" t="s">
        <v>1185</v>
      </c>
      <c r="H235" s="3"/>
    </row>
    <row r="236" spans="1:8" s="4" customFormat="1" ht="15">
      <c r="A236" s="3" t="s">
        <v>1186</v>
      </c>
      <c r="B236" s="5">
        <v>6274.4862705293181</v>
      </c>
      <c r="C236" s="5">
        <v>5916.976961678949</v>
      </c>
      <c r="D236" s="381">
        <v>5778.2758788722012</v>
      </c>
      <c r="F236" s="4" t="s">
        <v>1186</v>
      </c>
      <c r="H236" s="3"/>
    </row>
    <row r="237" spans="1:8" s="4" customFormat="1" ht="15">
      <c r="A237" s="3" t="s">
        <v>1187</v>
      </c>
      <c r="B237" s="5">
        <v>7358.2531792131358</v>
      </c>
      <c r="C237" s="5">
        <v>6982.7365556548011</v>
      </c>
      <c r="D237" s="381">
        <v>6852.4468991604463</v>
      </c>
      <c r="F237" s="4" t="s">
        <v>1187</v>
      </c>
      <c r="H237" s="3"/>
    </row>
    <row r="238" spans="1:8" s="4" customFormat="1" ht="15">
      <c r="A238" s="3" t="s">
        <v>1188</v>
      </c>
      <c r="B238" s="5">
        <v>6222.9305140146016</v>
      </c>
      <c r="C238" s="5">
        <v>5878.3370758896899</v>
      </c>
      <c r="D238" s="381">
        <v>5785.6430895205576</v>
      </c>
      <c r="F238" s="4" t="s">
        <v>1188</v>
      </c>
      <c r="H238" s="3"/>
    </row>
    <row r="239" spans="1:8" s="4" customFormat="1" ht="15">
      <c r="A239" s="3" t="s">
        <v>1189</v>
      </c>
      <c r="B239" s="5">
        <v>7051.689407695706</v>
      </c>
      <c r="C239" s="5">
        <v>6658.6137671470015</v>
      </c>
      <c r="D239" s="381">
        <v>6508.8283851643391</v>
      </c>
      <c r="F239" s="4" t="s">
        <v>1189</v>
      </c>
      <c r="H239" s="3"/>
    </row>
    <row r="240" spans="1:8" s="4" customFormat="1" ht="15">
      <c r="A240" s="3" t="s">
        <v>1190</v>
      </c>
      <c r="B240" s="5">
        <v>7628.9167071443499</v>
      </c>
      <c r="C240" s="5">
        <v>7246.027925237694</v>
      </c>
      <c r="D240" s="381">
        <v>7083.129801122639</v>
      </c>
      <c r="F240" s="4" t="s">
        <v>1190</v>
      </c>
      <c r="H240" s="3"/>
    </row>
    <row r="241" spans="1:8" s="4" customFormat="1" ht="15">
      <c r="A241" s="3" t="s">
        <v>1191</v>
      </c>
      <c r="B241" s="5">
        <v>7779.4344340478283</v>
      </c>
      <c r="C241" s="5">
        <v>7385.2618406684442</v>
      </c>
      <c r="D241" s="381">
        <v>7212.0874708019119</v>
      </c>
      <c r="F241" s="4" t="s">
        <v>1191</v>
      </c>
      <c r="H241" s="3"/>
    </row>
    <row r="242" spans="1:8" s="4" customFormat="1" ht="15">
      <c r="A242" s="3" t="s">
        <v>1192</v>
      </c>
      <c r="B242" s="5">
        <v>9827.4609813503957</v>
      </c>
      <c r="C242" s="5">
        <v>9393.8276351999975</v>
      </c>
      <c r="D242" s="381">
        <v>9111.3916319999989</v>
      </c>
      <c r="F242" s="4" t="s">
        <v>1192</v>
      </c>
      <c r="H242" s="3"/>
    </row>
    <row r="243" spans="1:8" s="4" customFormat="1" ht="15">
      <c r="A243" s="3" t="s">
        <v>1193</v>
      </c>
      <c r="B243" s="5">
        <v>7414.5112685324566</v>
      </c>
      <c r="C243" s="5">
        <v>7023.7973480897635</v>
      </c>
      <c r="D243" s="381">
        <v>6865.8560989573598</v>
      </c>
      <c r="F243" s="4" t="s">
        <v>1193</v>
      </c>
      <c r="H243" s="3"/>
    </row>
    <row r="244" spans="1:8" s="4" customFormat="1" ht="15">
      <c r="A244" s="3" t="s">
        <v>1194</v>
      </c>
      <c r="B244" s="5">
        <v>5997.795590781172</v>
      </c>
      <c r="C244" s="5">
        <v>5642.8667223871698</v>
      </c>
      <c r="D244" s="381">
        <v>5532.1907135705196</v>
      </c>
      <c r="F244" s="4" t="s">
        <v>1194</v>
      </c>
      <c r="H244" s="3"/>
    </row>
    <row r="245" spans="1:8" s="4" customFormat="1" ht="15">
      <c r="A245" s="3" t="s">
        <v>1195</v>
      </c>
      <c r="B245" s="5">
        <v>6304.984144992779</v>
      </c>
      <c r="C245" s="5">
        <v>5946.5865485366785</v>
      </c>
      <c r="D245" s="381">
        <v>5818.5225079534621</v>
      </c>
      <c r="F245" s="4" t="s">
        <v>1195</v>
      </c>
      <c r="H245" s="3"/>
    </row>
    <row r="246" spans="1:8" s="4" customFormat="1" ht="15">
      <c r="A246" s="3" t="s">
        <v>1196</v>
      </c>
      <c r="B246" s="5">
        <v>7178.5760401017442</v>
      </c>
      <c r="C246" s="5">
        <v>6775.0010068748743</v>
      </c>
      <c r="D246" s="381">
        <v>6584.0256104024957</v>
      </c>
      <c r="F246" s="4" t="s">
        <v>1196</v>
      </c>
      <c r="H246" s="3"/>
    </row>
    <row r="247" spans="1:8" s="4" customFormat="1" ht="15">
      <c r="A247" s="3" t="s">
        <v>1197</v>
      </c>
      <c r="B247" s="5">
        <v>7318.8928446317359</v>
      </c>
      <c r="C247" s="5">
        <v>6910.8352803792222</v>
      </c>
      <c r="D247" s="381">
        <v>6775.2125132767214</v>
      </c>
      <c r="F247" s="4" t="s">
        <v>1197</v>
      </c>
      <c r="H247" s="3"/>
    </row>
    <row r="248" spans="1:8" s="4" customFormat="1" ht="15">
      <c r="A248" s="3" t="s">
        <v>1198</v>
      </c>
      <c r="B248" s="5">
        <v>8341.0290716134405</v>
      </c>
      <c r="C248" s="5">
        <v>7923.329195741203</v>
      </c>
      <c r="D248" s="381">
        <v>7937.507172595655</v>
      </c>
      <c r="F248" s="4" t="s">
        <v>1198</v>
      </c>
      <c r="H248" s="3"/>
    </row>
    <row r="249" spans="1:8" s="4" customFormat="1" ht="15">
      <c r="A249" s="3" t="s">
        <v>1199</v>
      </c>
      <c r="B249" s="5">
        <v>12650.203517456637</v>
      </c>
      <c r="C249" s="5">
        <v>12154.19446145871</v>
      </c>
      <c r="D249" s="381">
        <v>11962.377906112877</v>
      </c>
      <c r="F249" s="4" t="s">
        <v>1199</v>
      </c>
      <c r="H249" s="3"/>
    </row>
    <row r="250" spans="1:8" s="4" customFormat="1" ht="15">
      <c r="A250" s="3" t="s">
        <v>1200</v>
      </c>
      <c r="B250" s="5">
        <v>6414.4794627871252</v>
      </c>
      <c r="C250" s="5">
        <v>6041.1622701425631</v>
      </c>
      <c r="D250" s="381">
        <v>5899.5164529919748</v>
      </c>
      <c r="F250" s="4" t="s">
        <v>1200</v>
      </c>
      <c r="H250" s="3"/>
    </row>
    <row r="251" spans="1:8" s="4" customFormat="1" ht="15">
      <c r="A251" s="3" t="s">
        <v>1201</v>
      </c>
      <c r="B251" s="5">
        <v>7428.032938793961</v>
      </c>
      <c r="C251" s="5">
        <v>7023.2877313894969</v>
      </c>
      <c r="D251" s="381">
        <v>6872.0295858972877</v>
      </c>
      <c r="F251" s="4" t="s">
        <v>1201</v>
      </c>
      <c r="H251" s="3"/>
    </row>
    <row r="252" spans="1:8" s="4" customFormat="1" ht="15">
      <c r="A252" s="3" t="s">
        <v>1202</v>
      </c>
      <c r="B252" s="5">
        <v>7041.4434670786122</v>
      </c>
      <c r="C252" s="5">
        <v>6642.2492420896542</v>
      </c>
      <c r="D252" s="381">
        <v>6531.0500230385014</v>
      </c>
      <c r="F252" s="4" t="s">
        <v>1202</v>
      </c>
      <c r="H252" s="3"/>
    </row>
    <row r="253" spans="1:8" s="4" customFormat="1" ht="15">
      <c r="A253" s="3" t="s">
        <v>1203</v>
      </c>
      <c r="B253" s="5">
        <v>6411.8654713235846</v>
      </c>
      <c r="C253" s="5">
        <v>6032.7836121235096</v>
      </c>
      <c r="D253" s="381">
        <v>5857.0380514222006</v>
      </c>
      <c r="F253" s="4" t="s">
        <v>1203</v>
      </c>
      <c r="H253" s="3"/>
    </row>
    <row r="254" spans="1:8" s="4" customFormat="1" ht="15">
      <c r="A254" s="3" t="s">
        <v>1204</v>
      </c>
      <c r="B254" s="5">
        <v>7578.1648295626228</v>
      </c>
      <c r="C254" s="5">
        <v>7175.7175844448338</v>
      </c>
      <c r="D254" s="381">
        <v>7034.9234031384849</v>
      </c>
      <c r="F254" s="4" t="s">
        <v>1204</v>
      </c>
      <c r="H254" s="3"/>
    </row>
  </sheetData>
  <sheetProtection algorithmName="SHA-512" hashValue="rZ+4E8TDGI1C7Q/6F6Tv7ENeY+CjaVbU6On74kIyc3oJkSmUcCbHumUVnlV5bU3sXP3dO3qBswwF1paNFkbpIQ==" saltValue="V7WwxKs9SjwX6uxr7kgOrg=="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F73E-23A2-3C4F-8D3C-5EB25ABCE04F}">
  <sheetPr>
    <tabColor theme="1" tint="0.34998626667073579"/>
  </sheetPr>
  <dimension ref="A1:CG1665"/>
  <sheetViews>
    <sheetView zoomScale="91" zoomScaleNormal="100" workbookViewId="0">
      <pane ySplit="1" topLeftCell="A11" activePane="bottomLeft" state="frozen"/>
      <selection activeCell="C51" sqref="C51"/>
      <selection pane="bottomLeft" activeCell="F31" sqref="F31"/>
    </sheetView>
  </sheetViews>
  <sheetFormatPr defaultColWidth="8.875" defaultRowHeight="15.75"/>
  <cols>
    <col min="1" max="1" width="12.625" bestFit="1" customWidth="1"/>
    <col min="2" max="2" width="20.125" bestFit="1" customWidth="1"/>
    <col min="3" max="3" width="20.125" customWidth="1"/>
    <col min="4" max="4" width="21.875" bestFit="1" customWidth="1"/>
    <col min="5" max="5" width="19.375" bestFit="1" customWidth="1"/>
    <col min="6" max="6" width="24.375" bestFit="1" customWidth="1"/>
    <col min="7" max="7" width="16.125" style="241" bestFit="1" customWidth="1"/>
    <col min="8" max="8" width="16" style="241" bestFit="1" customWidth="1"/>
    <col min="9" max="9" width="16.125" style="241" bestFit="1" customWidth="1"/>
    <col min="10" max="10" width="16" style="241" bestFit="1" customWidth="1"/>
    <col min="11" max="11" width="16.125" style="241" bestFit="1" customWidth="1"/>
    <col min="12" max="12" width="16" style="241" bestFit="1" customWidth="1"/>
    <col min="13" max="13" width="16.125" style="241" bestFit="1" customWidth="1"/>
    <col min="14" max="14" width="16" style="241" bestFit="1" customWidth="1"/>
    <col min="15" max="15" width="16.125" style="241" bestFit="1" customWidth="1"/>
    <col min="16" max="16" width="16" style="241" bestFit="1" customWidth="1"/>
    <col min="17" max="17" width="16.125" style="241" bestFit="1" customWidth="1"/>
    <col min="18" max="18" width="16" style="241" bestFit="1" customWidth="1"/>
    <col min="19" max="19" width="16.125" style="241" bestFit="1" customWidth="1"/>
    <col min="20" max="20" width="16" style="241" bestFit="1" customWidth="1"/>
    <col min="32" max="34" width="11"/>
    <col min="35" max="35" width="14.375" customWidth="1"/>
    <col min="36" max="36" width="14.5" customWidth="1"/>
    <col min="37" max="37" width="21.5" customWidth="1"/>
    <col min="38" max="38" width="15.5" customWidth="1"/>
    <col min="39" max="39" width="23.5" customWidth="1"/>
    <col min="40" max="40" width="26.875" customWidth="1"/>
    <col min="41" max="52" width="11"/>
    <col min="53" max="53" width="15.625" customWidth="1"/>
    <col min="54" max="54" width="27" customWidth="1"/>
    <col min="55" max="61" width="11"/>
    <col min="62" max="62" width="23.875" customWidth="1"/>
    <col min="63" max="65" width="11"/>
    <col min="66" max="66" width="23.125" customWidth="1"/>
    <col min="67" max="67" width="26.125" customWidth="1"/>
    <col min="68" max="70" width="11"/>
    <col min="71" max="71" width="23.875" customWidth="1"/>
    <col min="72" max="72" width="20.375" customWidth="1"/>
    <col min="73" max="73" width="27.375" customWidth="1"/>
    <col min="74" max="74" width="24.125" customWidth="1"/>
    <col min="75" max="75" width="24.375" customWidth="1"/>
    <col min="76" max="79" width="11"/>
    <col min="80" max="80" width="22.5" customWidth="1"/>
    <col min="81" max="81" width="11"/>
    <col min="82" max="82" width="15.625" customWidth="1"/>
    <col min="83" max="83" width="16" customWidth="1"/>
  </cols>
  <sheetData>
    <row r="1" spans="1:85" ht="23.1" customHeight="1">
      <c r="A1" s="743" t="s">
        <v>1205</v>
      </c>
      <c r="B1" s="743" t="s">
        <v>1206</v>
      </c>
      <c r="C1" s="743" t="s">
        <v>1207</v>
      </c>
      <c r="D1" s="743" t="s">
        <v>1208</v>
      </c>
      <c r="E1" s="743" t="s">
        <v>1209</v>
      </c>
      <c r="F1" s="743" t="s">
        <v>1210</v>
      </c>
      <c r="G1" s="743" t="s">
        <v>1211</v>
      </c>
      <c r="H1" s="743" t="s">
        <v>1212</v>
      </c>
      <c r="I1" s="743" t="s">
        <v>1213</v>
      </c>
      <c r="J1" s="743" t="s">
        <v>1214</v>
      </c>
      <c r="K1" s="743" t="s">
        <v>1215</v>
      </c>
      <c r="L1" s="743" t="s">
        <v>1216</v>
      </c>
      <c r="M1" s="743" t="s">
        <v>1217</v>
      </c>
      <c r="N1" s="743" t="s">
        <v>1218</v>
      </c>
      <c r="O1" s="743" t="s">
        <v>1219</v>
      </c>
      <c r="P1" s="743" t="s">
        <v>1220</v>
      </c>
      <c r="Q1" s="743" t="s">
        <v>1221</v>
      </c>
      <c r="R1" s="743" t="s">
        <v>1222</v>
      </c>
      <c r="S1" s="743" t="s">
        <v>1223</v>
      </c>
      <c r="T1" s="743" t="s">
        <v>1224</v>
      </c>
      <c r="U1" s="347"/>
      <c r="V1" s="347"/>
      <c r="W1" s="347"/>
      <c r="X1" s="347"/>
      <c r="Y1" s="347"/>
      <c r="Z1" s="347"/>
      <c r="AA1" s="347"/>
      <c r="AB1" s="347"/>
      <c r="AC1" s="347"/>
      <c r="AD1" s="347"/>
      <c r="AE1" s="347"/>
      <c r="AF1" s="7" t="s">
        <v>297</v>
      </c>
      <c r="AG1" s="8" t="s">
        <v>1225</v>
      </c>
      <c r="AH1" s="8" t="s">
        <v>1226</v>
      </c>
      <c r="AI1" s="8" t="s">
        <v>1227</v>
      </c>
      <c r="AJ1" s="8" t="s">
        <v>1228</v>
      </c>
      <c r="AK1" s="8" t="s">
        <v>1229</v>
      </c>
      <c r="AL1" s="8" t="s">
        <v>1230</v>
      </c>
      <c r="AM1" s="8" t="s">
        <v>1231</v>
      </c>
      <c r="AN1" s="8" t="s">
        <v>1232</v>
      </c>
      <c r="AO1" s="8" t="s">
        <v>1233</v>
      </c>
      <c r="AP1" s="8" t="s">
        <v>1234</v>
      </c>
      <c r="AQ1" s="8" t="s">
        <v>1235</v>
      </c>
      <c r="AR1" s="8" t="s">
        <v>1236</v>
      </c>
      <c r="AS1" s="8" t="s">
        <v>1237</v>
      </c>
      <c r="AT1" s="8" t="s">
        <v>1238</v>
      </c>
      <c r="AU1" s="8" t="s">
        <v>1239</v>
      </c>
      <c r="AV1" s="8" t="s">
        <v>1240</v>
      </c>
      <c r="AW1" s="8" t="s">
        <v>1241</v>
      </c>
      <c r="AX1" s="8" t="s">
        <v>1242</v>
      </c>
      <c r="AY1" s="8" t="s">
        <v>1243</v>
      </c>
      <c r="AZ1" s="8" t="s">
        <v>1244</v>
      </c>
      <c r="BA1" s="8" t="s">
        <v>1245</v>
      </c>
      <c r="BB1" s="8" t="s">
        <v>1246</v>
      </c>
      <c r="BC1" s="8" t="s">
        <v>1247</v>
      </c>
      <c r="BD1" s="8" t="s">
        <v>1248</v>
      </c>
      <c r="BE1" s="8" t="s">
        <v>1249</v>
      </c>
      <c r="BF1" s="8" t="s">
        <v>1250</v>
      </c>
      <c r="BG1" s="8" t="s">
        <v>1251</v>
      </c>
      <c r="BH1" s="8" t="s">
        <v>1252</v>
      </c>
      <c r="BI1" s="8" t="s">
        <v>1253</v>
      </c>
      <c r="BJ1" s="8" t="s">
        <v>1254</v>
      </c>
      <c r="BK1" s="8" t="s">
        <v>1255</v>
      </c>
      <c r="BL1" s="8" t="s">
        <v>1256</v>
      </c>
      <c r="BM1" s="8" t="s">
        <v>1257</v>
      </c>
      <c r="BN1" s="8" t="s">
        <v>1258</v>
      </c>
      <c r="BO1" s="8" t="s">
        <v>1259</v>
      </c>
      <c r="BP1" s="8" t="s">
        <v>1260</v>
      </c>
      <c r="BQ1" s="8" t="s">
        <v>1261</v>
      </c>
      <c r="BR1" s="8" t="s">
        <v>1262</v>
      </c>
      <c r="BS1" s="8" t="s">
        <v>1263</v>
      </c>
      <c r="BT1" s="8" t="s">
        <v>1264</v>
      </c>
      <c r="BU1" s="8" t="s">
        <v>1265</v>
      </c>
      <c r="BV1" s="8" t="s">
        <v>1266</v>
      </c>
      <c r="BW1" s="8" t="s">
        <v>1267</v>
      </c>
      <c r="BX1" s="8" t="s">
        <v>1268</v>
      </c>
      <c r="BY1" s="8" t="s">
        <v>1269</v>
      </c>
      <c r="BZ1" s="8" t="s">
        <v>1270</v>
      </c>
      <c r="CA1" s="8" t="s">
        <v>1271</v>
      </c>
      <c r="CB1" s="8" t="s">
        <v>1272</v>
      </c>
      <c r="CC1" s="8" t="s">
        <v>1273</v>
      </c>
      <c r="CD1" s="8" t="s">
        <v>1274</v>
      </c>
      <c r="CE1" s="8" t="s">
        <v>1275</v>
      </c>
      <c r="CF1" s="8" t="s">
        <v>1276</v>
      </c>
      <c r="CG1" s="8" t="s">
        <v>1277</v>
      </c>
    </row>
    <row r="2" spans="1:85">
      <c r="A2" s="744">
        <v>1</v>
      </c>
      <c r="B2" s="744" t="s">
        <v>1278</v>
      </c>
      <c r="C2" s="744"/>
      <c r="D2" s="744" t="s">
        <v>1230</v>
      </c>
      <c r="E2" s="744" t="s">
        <v>1279</v>
      </c>
      <c r="F2" s="744" t="s">
        <v>712</v>
      </c>
      <c r="G2" s="745">
        <v>124084.39</v>
      </c>
      <c r="H2" s="745">
        <v>217147.68</v>
      </c>
      <c r="I2" s="745">
        <v>160842.14000000001</v>
      </c>
      <c r="J2" s="745">
        <v>281473.74</v>
      </c>
      <c r="K2" s="745">
        <v>192110.93</v>
      </c>
      <c r="L2" s="745">
        <v>336194.13</v>
      </c>
      <c r="M2" s="745">
        <v>228829.06</v>
      </c>
      <c r="N2" s="745">
        <v>400450.85</v>
      </c>
      <c r="O2" s="745">
        <v>269228.12</v>
      </c>
      <c r="P2" s="745">
        <v>471149.21</v>
      </c>
      <c r="Q2" s="745">
        <v>295149.59999999998</v>
      </c>
      <c r="R2" s="745">
        <v>516511.8</v>
      </c>
      <c r="S2" s="745">
        <v>320166.93</v>
      </c>
      <c r="T2" s="745">
        <v>560292.13</v>
      </c>
      <c r="U2" s="347"/>
      <c r="V2" s="347"/>
      <c r="W2" s="347"/>
      <c r="X2" s="347"/>
      <c r="Y2" s="347"/>
      <c r="Z2" s="347"/>
      <c r="AA2" s="347"/>
      <c r="AB2" s="347"/>
      <c r="AC2" s="347"/>
      <c r="AD2" s="347"/>
      <c r="AE2" s="347"/>
      <c r="AF2" s="4" t="s">
        <v>1280</v>
      </c>
      <c r="AG2" s="4" t="s">
        <v>1281</v>
      </c>
      <c r="AH2" s="4" t="s">
        <v>1282</v>
      </c>
      <c r="AI2" s="4" t="s">
        <v>1283</v>
      </c>
      <c r="AJ2" s="4" t="s">
        <v>1284</v>
      </c>
      <c r="AK2" s="4" t="s">
        <v>1285</v>
      </c>
      <c r="AL2" s="4" t="s">
        <v>1279</v>
      </c>
      <c r="AM2" s="4" t="s">
        <v>1286</v>
      </c>
      <c r="AN2" s="4" t="s">
        <v>1274</v>
      </c>
      <c r="AO2" s="4" t="s">
        <v>1287</v>
      </c>
      <c r="AP2" s="4" t="s">
        <v>1288</v>
      </c>
      <c r="AQ2" s="4" t="s">
        <v>1235</v>
      </c>
      <c r="AR2" s="4" t="s">
        <v>1289</v>
      </c>
      <c r="AS2" s="4" t="s">
        <v>1290</v>
      </c>
      <c r="AT2" s="4" t="s">
        <v>1291</v>
      </c>
      <c r="AU2" s="4" t="s">
        <v>1292</v>
      </c>
      <c r="AV2" s="4" t="s">
        <v>1293</v>
      </c>
      <c r="AW2" s="4" t="s">
        <v>1294</v>
      </c>
      <c r="AX2" s="4" t="s">
        <v>1295</v>
      </c>
      <c r="AY2" s="4" t="s">
        <v>1296</v>
      </c>
      <c r="AZ2" s="4" t="s">
        <v>1297</v>
      </c>
      <c r="BA2" s="4" t="s">
        <v>1298</v>
      </c>
      <c r="BB2" s="4" t="s">
        <v>1299</v>
      </c>
      <c r="BC2" s="4" t="s">
        <v>1300</v>
      </c>
      <c r="BD2" s="4" t="s">
        <v>1301</v>
      </c>
      <c r="BE2" s="4" t="s">
        <v>1302</v>
      </c>
      <c r="BF2" s="4" t="s">
        <v>1303</v>
      </c>
      <c r="BG2" s="4" t="s">
        <v>1304</v>
      </c>
      <c r="BH2" s="4" t="s">
        <v>1305</v>
      </c>
      <c r="BI2" s="4" t="s">
        <v>1306</v>
      </c>
      <c r="BJ2" s="4" t="s">
        <v>1307</v>
      </c>
      <c r="BK2" s="4" t="s">
        <v>1308</v>
      </c>
      <c r="BL2" s="4" t="s">
        <v>1309</v>
      </c>
      <c r="BM2" s="4" t="s">
        <v>1288</v>
      </c>
      <c r="BN2" s="4" t="s">
        <v>1310</v>
      </c>
      <c r="BO2" s="4" t="s">
        <v>1311</v>
      </c>
      <c r="BP2" s="4" t="s">
        <v>1312</v>
      </c>
      <c r="BQ2" s="4" t="s">
        <v>1313</v>
      </c>
      <c r="BR2" s="4" t="s">
        <v>1314</v>
      </c>
      <c r="BS2" s="4" t="s">
        <v>1315</v>
      </c>
      <c r="BT2" s="4" t="s">
        <v>1316</v>
      </c>
      <c r="BU2" s="4" t="s">
        <v>1317</v>
      </c>
      <c r="BV2" s="4" t="s">
        <v>1318</v>
      </c>
      <c r="BW2" s="4" t="s">
        <v>1319</v>
      </c>
      <c r="BX2" s="4" t="s">
        <v>1320</v>
      </c>
      <c r="BY2" s="4" t="s">
        <v>1321</v>
      </c>
      <c r="BZ2" s="4" t="s">
        <v>1322</v>
      </c>
      <c r="CA2" s="4" t="s">
        <v>1323</v>
      </c>
      <c r="CB2" s="4" t="s">
        <v>1324</v>
      </c>
      <c r="CC2" s="4" t="s">
        <v>1296</v>
      </c>
      <c r="CD2" s="4" t="s">
        <v>1325</v>
      </c>
      <c r="CE2" s="4" t="s">
        <v>1326</v>
      </c>
      <c r="CF2" s="4" t="s">
        <v>1327</v>
      </c>
      <c r="CG2" s="4" t="s">
        <v>1328</v>
      </c>
    </row>
    <row r="3" spans="1:85">
      <c r="A3" s="744">
        <v>1</v>
      </c>
      <c r="B3" s="744" t="s">
        <v>1278</v>
      </c>
      <c r="C3" s="744"/>
      <c r="D3" s="744" t="s">
        <v>1230</v>
      </c>
      <c r="E3" s="744" t="s">
        <v>1279</v>
      </c>
      <c r="F3" s="744" t="s">
        <v>719</v>
      </c>
      <c r="G3" s="745">
        <v>98165.69</v>
      </c>
      <c r="H3" s="745">
        <v>171789.96</v>
      </c>
      <c r="I3" s="745">
        <v>128412.48</v>
      </c>
      <c r="J3" s="745">
        <v>224721.84</v>
      </c>
      <c r="K3" s="745">
        <v>155374.04</v>
      </c>
      <c r="L3" s="745">
        <v>271904.58</v>
      </c>
      <c r="M3" s="745">
        <v>189759.98</v>
      </c>
      <c r="N3" s="745">
        <v>332079.96999999997</v>
      </c>
      <c r="O3" s="745">
        <v>224939.04</v>
      </c>
      <c r="P3" s="745">
        <v>393643.32</v>
      </c>
      <c r="Q3" s="745">
        <v>247769.77</v>
      </c>
      <c r="R3" s="745">
        <v>433597.09</v>
      </c>
      <c r="S3" s="745">
        <v>269075.09999999998</v>
      </c>
      <c r="T3" s="745">
        <v>470881.42</v>
      </c>
      <c r="U3" s="347"/>
      <c r="V3" s="347"/>
      <c r="W3" s="347"/>
      <c r="X3" s="347"/>
      <c r="Y3" s="347"/>
      <c r="Z3" s="347"/>
      <c r="AA3" s="347"/>
      <c r="AB3" s="347"/>
      <c r="AC3" s="347"/>
      <c r="AD3" s="347"/>
      <c r="AE3" s="347"/>
      <c r="AF3" s="4" t="s">
        <v>299</v>
      </c>
      <c r="AG3" s="4" t="s">
        <v>1329</v>
      </c>
      <c r="AH3" s="4" t="s">
        <v>1330</v>
      </c>
      <c r="AI3" s="4" t="s">
        <v>1331</v>
      </c>
      <c r="AJ3" s="4" t="s">
        <v>1332</v>
      </c>
      <c r="AK3" s="4" t="s">
        <v>1333</v>
      </c>
      <c r="AL3" s="4" t="s">
        <v>1334</v>
      </c>
      <c r="AM3" s="4" t="s">
        <v>1335</v>
      </c>
      <c r="AN3" s="4"/>
      <c r="AO3" s="4" t="s">
        <v>1336</v>
      </c>
      <c r="AP3" s="4" t="s">
        <v>1337</v>
      </c>
      <c r="AQ3" s="347"/>
      <c r="AR3" s="4"/>
      <c r="AS3" s="4" t="s">
        <v>1338</v>
      </c>
      <c r="AT3" s="4" t="s">
        <v>1339</v>
      </c>
      <c r="AU3" s="4" t="s">
        <v>1291</v>
      </c>
      <c r="AV3" s="4" t="s">
        <v>1340</v>
      </c>
      <c r="AW3" s="4" t="s">
        <v>1341</v>
      </c>
      <c r="AX3" s="4" t="s">
        <v>1342</v>
      </c>
      <c r="AY3" s="4" t="s">
        <v>1343</v>
      </c>
      <c r="AZ3" s="4" t="s">
        <v>1344</v>
      </c>
      <c r="BA3" s="4" t="s">
        <v>1345</v>
      </c>
      <c r="BB3" s="4" t="s">
        <v>1346</v>
      </c>
      <c r="BC3" s="4" t="s">
        <v>1347</v>
      </c>
      <c r="BD3" s="4" t="s">
        <v>1348</v>
      </c>
      <c r="BE3" s="4" t="s">
        <v>1349</v>
      </c>
      <c r="BF3" s="4" t="s">
        <v>1350</v>
      </c>
      <c r="BG3" s="4" t="s">
        <v>1351</v>
      </c>
      <c r="BH3" s="4" t="s">
        <v>1352</v>
      </c>
      <c r="BI3" s="4" t="s">
        <v>1353</v>
      </c>
      <c r="BJ3" s="4" t="s">
        <v>1354</v>
      </c>
      <c r="BK3" s="4" t="s">
        <v>1355</v>
      </c>
      <c r="BL3" s="4" t="s">
        <v>1356</v>
      </c>
      <c r="BM3" s="4" t="s">
        <v>1357</v>
      </c>
      <c r="BN3" s="4" t="s">
        <v>1358</v>
      </c>
      <c r="BO3" s="4" t="s">
        <v>1359</v>
      </c>
      <c r="BP3" s="4" t="s">
        <v>1360</v>
      </c>
      <c r="BQ3" s="4" t="s">
        <v>1361</v>
      </c>
      <c r="BR3" s="4" t="s">
        <v>1362</v>
      </c>
      <c r="BS3" s="4" t="s">
        <v>1363</v>
      </c>
      <c r="BT3" s="4"/>
      <c r="BU3" s="4" t="s">
        <v>1364</v>
      </c>
      <c r="BV3" s="4" t="s">
        <v>1350</v>
      </c>
      <c r="BW3" s="4" t="s">
        <v>1365</v>
      </c>
      <c r="BX3" s="4" t="s">
        <v>1350</v>
      </c>
      <c r="BY3" s="4" t="s">
        <v>1366</v>
      </c>
      <c r="BZ3" s="4" t="s">
        <v>1367</v>
      </c>
      <c r="CA3" s="4" t="s">
        <v>1293</v>
      </c>
      <c r="CB3" s="4" t="s">
        <v>1368</v>
      </c>
      <c r="CC3" s="4" t="s">
        <v>1369</v>
      </c>
      <c r="CD3" s="4" t="s">
        <v>1370</v>
      </c>
      <c r="CE3" s="4" t="s">
        <v>1371</v>
      </c>
      <c r="CF3" s="4" t="s">
        <v>1372</v>
      </c>
      <c r="CG3" s="4" t="s">
        <v>1373</v>
      </c>
    </row>
    <row r="4" spans="1:85">
      <c r="A4" s="744">
        <v>1</v>
      </c>
      <c r="B4" s="744" t="s">
        <v>1278</v>
      </c>
      <c r="C4" s="744"/>
      <c r="D4" s="744" t="s">
        <v>1230</v>
      </c>
      <c r="E4" s="744" t="s">
        <v>1279</v>
      </c>
      <c r="F4" s="744" t="s">
        <v>726</v>
      </c>
      <c r="G4" s="745">
        <v>94329</v>
      </c>
      <c r="H4" s="745">
        <v>165075.76</v>
      </c>
      <c r="I4" s="745">
        <v>128758.34</v>
      </c>
      <c r="J4" s="745">
        <v>225327.09</v>
      </c>
      <c r="K4" s="745">
        <v>163139.5</v>
      </c>
      <c r="L4" s="745">
        <v>285494.13</v>
      </c>
      <c r="M4" s="745">
        <v>215127.35</v>
      </c>
      <c r="N4" s="745">
        <v>376472.87</v>
      </c>
      <c r="O4" s="745">
        <v>266666.71000000002</v>
      </c>
      <c r="P4" s="745">
        <v>466666.73</v>
      </c>
      <c r="Q4" s="745">
        <v>300527.94</v>
      </c>
      <c r="R4" s="745">
        <v>525923.9</v>
      </c>
      <c r="S4" s="745">
        <v>333990.52</v>
      </c>
      <c r="T4" s="745">
        <v>584483.41</v>
      </c>
      <c r="U4" s="347"/>
      <c r="V4" s="347"/>
      <c r="W4" s="347"/>
      <c r="X4" s="347"/>
      <c r="Y4" s="347"/>
      <c r="Z4" s="347"/>
      <c r="AA4" s="347"/>
      <c r="AB4" s="347"/>
      <c r="AC4" s="347"/>
      <c r="AD4" s="347"/>
      <c r="AE4" s="347"/>
      <c r="AF4" s="4" t="s">
        <v>1374</v>
      </c>
      <c r="AG4" s="4" t="s">
        <v>1375</v>
      </c>
      <c r="AH4" s="4" t="s">
        <v>1376</v>
      </c>
      <c r="AI4" s="4" t="s">
        <v>1377</v>
      </c>
      <c r="AJ4" s="4" t="s">
        <v>1378</v>
      </c>
      <c r="AK4" s="4" t="s">
        <v>1379</v>
      </c>
      <c r="AL4" s="4" t="s">
        <v>1380</v>
      </c>
      <c r="AM4" s="4"/>
      <c r="AN4" s="347"/>
      <c r="AO4" s="4" t="s">
        <v>1381</v>
      </c>
      <c r="AP4" s="4" t="s">
        <v>1382</v>
      </c>
      <c r="AQ4" s="347"/>
      <c r="AR4" s="347"/>
      <c r="AS4" s="4" t="s">
        <v>1383</v>
      </c>
      <c r="AT4" s="4" t="s">
        <v>1384</v>
      </c>
      <c r="AU4" s="4" t="s">
        <v>1349</v>
      </c>
      <c r="AV4" s="4" t="s">
        <v>1385</v>
      </c>
      <c r="AW4" s="4" t="s">
        <v>1386</v>
      </c>
      <c r="AX4" s="4" t="s">
        <v>1387</v>
      </c>
      <c r="AY4" s="4" t="s">
        <v>1388</v>
      </c>
      <c r="AZ4" s="4" t="s">
        <v>1389</v>
      </c>
      <c r="BA4" s="4" t="s">
        <v>1390</v>
      </c>
      <c r="BB4" s="4" t="s">
        <v>1391</v>
      </c>
      <c r="BC4" s="4" t="s">
        <v>1392</v>
      </c>
      <c r="BD4" s="4" t="s">
        <v>1393</v>
      </c>
      <c r="BE4" s="4" t="s">
        <v>1394</v>
      </c>
      <c r="BF4" s="4" t="s">
        <v>1395</v>
      </c>
      <c r="BG4" s="4" t="s">
        <v>1396</v>
      </c>
      <c r="BH4" s="4" t="s">
        <v>1397</v>
      </c>
      <c r="BI4" s="4" t="s">
        <v>1398</v>
      </c>
      <c r="BJ4" s="4" t="s">
        <v>1399</v>
      </c>
      <c r="BK4" s="4" t="s">
        <v>1400</v>
      </c>
      <c r="BL4" s="4" t="s">
        <v>1401</v>
      </c>
      <c r="BM4" s="4" t="s">
        <v>1402</v>
      </c>
      <c r="BN4" s="4" t="s">
        <v>1403</v>
      </c>
      <c r="BO4" s="4" t="s">
        <v>1404</v>
      </c>
      <c r="BP4" s="4" t="s">
        <v>1405</v>
      </c>
      <c r="BQ4" s="4" t="s">
        <v>1406</v>
      </c>
      <c r="BR4" s="4" t="s">
        <v>1407</v>
      </c>
      <c r="BS4" s="4" t="s">
        <v>1408</v>
      </c>
      <c r="BT4" s="347"/>
      <c r="BU4" s="4"/>
      <c r="BV4" s="4" t="s">
        <v>1409</v>
      </c>
      <c r="BW4" s="4" t="s">
        <v>1410</v>
      </c>
      <c r="BX4" s="4" t="s">
        <v>1411</v>
      </c>
      <c r="BY4" s="4" t="s">
        <v>1412</v>
      </c>
      <c r="BZ4" s="4" t="s">
        <v>1413</v>
      </c>
      <c r="CA4" s="4" t="s">
        <v>1414</v>
      </c>
      <c r="CB4" s="4" t="s">
        <v>1415</v>
      </c>
      <c r="CC4" s="4" t="s">
        <v>1416</v>
      </c>
      <c r="CD4" s="4" t="s">
        <v>1417</v>
      </c>
      <c r="CE4" s="4" t="s">
        <v>1318</v>
      </c>
      <c r="CF4" s="4" t="s">
        <v>1418</v>
      </c>
      <c r="CG4" s="4" t="s">
        <v>1419</v>
      </c>
    </row>
    <row r="5" spans="1:85">
      <c r="A5" s="744">
        <v>1</v>
      </c>
      <c r="B5" s="744" t="s">
        <v>1278</v>
      </c>
      <c r="C5" s="744"/>
      <c r="D5" s="744" t="s">
        <v>1230</v>
      </c>
      <c r="E5" s="744" t="s">
        <v>1279</v>
      </c>
      <c r="F5" s="744" t="s">
        <v>301</v>
      </c>
      <c r="G5" s="745">
        <v>100345.98</v>
      </c>
      <c r="H5" s="745">
        <v>160553.57999999999</v>
      </c>
      <c r="I5" s="745">
        <v>140484.38</v>
      </c>
      <c r="J5" s="745">
        <v>224775.01</v>
      </c>
      <c r="K5" s="745">
        <v>180622.77</v>
      </c>
      <c r="L5" s="745">
        <v>288996.44</v>
      </c>
      <c r="M5" s="745">
        <v>240830.36</v>
      </c>
      <c r="N5" s="745">
        <v>385328.58</v>
      </c>
      <c r="O5" s="745">
        <v>301037.95</v>
      </c>
      <c r="P5" s="745">
        <v>481660.73</v>
      </c>
      <c r="Q5" s="745">
        <v>341176.35</v>
      </c>
      <c r="R5" s="745">
        <v>545882.16</v>
      </c>
      <c r="S5" s="745">
        <v>381314.74</v>
      </c>
      <c r="T5" s="745">
        <v>610103.59</v>
      </c>
      <c r="U5" s="347"/>
      <c r="V5" s="347"/>
      <c r="W5" s="347"/>
      <c r="X5" s="347"/>
      <c r="Y5" s="347"/>
      <c r="Z5" s="347"/>
      <c r="AA5" s="347"/>
      <c r="AB5" s="347"/>
      <c r="AC5" s="347"/>
      <c r="AD5" s="347"/>
      <c r="AE5" s="347"/>
      <c r="AF5" s="4" t="s">
        <v>1420</v>
      </c>
      <c r="AG5" s="4" t="s">
        <v>1421</v>
      </c>
      <c r="AH5" s="4" t="s">
        <v>1422</v>
      </c>
      <c r="AI5" s="4" t="s">
        <v>1423</v>
      </c>
      <c r="AJ5" s="4" t="s">
        <v>1424</v>
      </c>
      <c r="AK5" s="4" t="s">
        <v>1425</v>
      </c>
      <c r="AL5" s="4" t="s">
        <v>1426</v>
      </c>
      <c r="AM5" s="347"/>
      <c r="AN5" s="347"/>
      <c r="AO5" s="4" t="s">
        <v>1427</v>
      </c>
      <c r="AP5" s="4" t="s">
        <v>1297</v>
      </c>
      <c r="AQ5" s="347"/>
      <c r="AR5" s="347"/>
      <c r="AS5" s="4" t="s">
        <v>1389</v>
      </c>
      <c r="AT5" s="4" t="s">
        <v>1428</v>
      </c>
      <c r="AU5" s="4" t="s">
        <v>1429</v>
      </c>
      <c r="AV5" s="4" t="s">
        <v>1430</v>
      </c>
      <c r="AW5" s="4" t="s">
        <v>1431</v>
      </c>
      <c r="AX5" s="4" t="s">
        <v>1432</v>
      </c>
      <c r="AY5" s="4" t="s">
        <v>1433</v>
      </c>
      <c r="AZ5" s="4" t="s">
        <v>1434</v>
      </c>
      <c r="BA5" s="4" t="s">
        <v>1435</v>
      </c>
      <c r="BB5" s="4" t="s">
        <v>1436</v>
      </c>
      <c r="BC5" s="4" t="s">
        <v>1437</v>
      </c>
      <c r="BD5" s="4" t="s">
        <v>1438</v>
      </c>
      <c r="BE5" s="4" t="s">
        <v>1411</v>
      </c>
      <c r="BF5" s="4" t="s">
        <v>1439</v>
      </c>
      <c r="BG5" s="4" t="s">
        <v>1440</v>
      </c>
      <c r="BH5" s="4" t="s">
        <v>1441</v>
      </c>
      <c r="BI5" s="4" t="s">
        <v>1442</v>
      </c>
      <c r="BJ5" s="4" t="s">
        <v>1443</v>
      </c>
      <c r="BK5" s="4" t="s">
        <v>1444</v>
      </c>
      <c r="BL5" s="4" t="s">
        <v>1445</v>
      </c>
      <c r="BM5" s="4" t="s">
        <v>1446</v>
      </c>
      <c r="BN5" s="4" t="s">
        <v>1283</v>
      </c>
      <c r="BO5" s="4" t="s">
        <v>1447</v>
      </c>
      <c r="BP5" s="4" t="s">
        <v>1448</v>
      </c>
      <c r="BQ5" s="4" t="s">
        <v>1449</v>
      </c>
      <c r="BR5" s="4" t="s">
        <v>1450</v>
      </c>
      <c r="BS5" s="4" t="s">
        <v>1451</v>
      </c>
      <c r="BT5" s="347"/>
      <c r="BU5" s="347"/>
      <c r="BV5" s="4" t="s">
        <v>1394</v>
      </c>
      <c r="BW5" s="4" t="s">
        <v>1452</v>
      </c>
      <c r="BX5" s="4" t="s">
        <v>1453</v>
      </c>
      <c r="BY5" s="4" t="s">
        <v>1454</v>
      </c>
      <c r="BZ5" s="4" t="s">
        <v>1455</v>
      </c>
      <c r="CA5" s="4" t="s">
        <v>1456</v>
      </c>
      <c r="CB5" s="4" t="s">
        <v>1455</v>
      </c>
      <c r="CC5" s="4" t="s">
        <v>1457</v>
      </c>
      <c r="CD5" s="4" t="s">
        <v>1458</v>
      </c>
      <c r="CE5" s="4" t="s">
        <v>1459</v>
      </c>
      <c r="CF5" s="4" t="s">
        <v>1460</v>
      </c>
      <c r="CG5" s="4" t="s">
        <v>1461</v>
      </c>
    </row>
    <row r="6" spans="1:85">
      <c r="A6" s="744">
        <v>1</v>
      </c>
      <c r="B6" s="744" t="s">
        <v>1278</v>
      </c>
      <c r="C6" s="744"/>
      <c r="D6" s="744" t="s">
        <v>1230</v>
      </c>
      <c r="E6" s="744" t="s">
        <v>1334</v>
      </c>
      <c r="F6" s="744" t="s">
        <v>712</v>
      </c>
      <c r="G6" s="745">
        <v>125387.63</v>
      </c>
      <c r="H6" s="745">
        <v>219428.35</v>
      </c>
      <c r="I6" s="745">
        <v>162633.44</v>
      </c>
      <c r="J6" s="745">
        <v>284608.53000000003</v>
      </c>
      <c r="K6" s="745">
        <v>194336.72</v>
      </c>
      <c r="L6" s="745">
        <v>340089.26</v>
      </c>
      <c r="M6" s="745">
        <v>231604.1</v>
      </c>
      <c r="N6" s="745">
        <v>405307.18</v>
      </c>
      <c r="O6" s="745">
        <v>272571.58</v>
      </c>
      <c r="P6" s="745">
        <v>477000.27</v>
      </c>
      <c r="Q6" s="745">
        <v>298860.19</v>
      </c>
      <c r="R6" s="745">
        <v>523005.33</v>
      </c>
      <c r="S6" s="745">
        <v>324274.28999999998</v>
      </c>
      <c r="T6" s="745">
        <v>567480.02</v>
      </c>
      <c r="U6" s="347"/>
      <c r="V6" s="347"/>
      <c r="W6" s="347"/>
      <c r="X6" s="347"/>
      <c r="Y6" s="347"/>
      <c r="Z6" s="347"/>
      <c r="AA6" s="347"/>
      <c r="AB6" s="347"/>
      <c r="AC6" s="347"/>
      <c r="AD6" s="347"/>
      <c r="AE6" s="347"/>
      <c r="AF6" s="4" t="s">
        <v>1462</v>
      </c>
      <c r="AG6" s="4"/>
      <c r="AH6" s="4" t="s">
        <v>1463</v>
      </c>
      <c r="AI6" s="4" t="s">
        <v>1464</v>
      </c>
      <c r="AJ6" s="4" t="s">
        <v>1465</v>
      </c>
      <c r="AK6" s="4" t="s">
        <v>1466</v>
      </c>
      <c r="AL6" s="4" t="s">
        <v>1467</v>
      </c>
      <c r="AM6" s="347"/>
      <c r="AN6" s="347"/>
      <c r="AO6" s="4" t="s">
        <v>1468</v>
      </c>
      <c r="AP6" s="4" t="s">
        <v>1349</v>
      </c>
      <c r="AQ6" s="347"/>
      <c r="AR6" s="347"/>
      <c r="AS6" s="4" t="s">
        <v>1469</v>
      </c>
      <c r="AT6" s="4" t="s">
        <v>1470</v>
      </c>
      <c r="AU6" s="4" t="s">
        <v>1471</v>
      </c>
      <c r="AV6" s="4" t="s">
        <v>1472</v>
      </c>
      <c r="AW6" s="4" t="s">
        <v>1473</v>
      </c>
      <c r="AX6" s="4" t="s">
        <v>1474</v>
      </c>
      <c r="AY6" s="4" t="s">
        <v>1475</v>
      </c>
      <c r="AZ6" s="4" t="s">
        <v>1476</v>
      </c>
      <c r="BA6" s="4"/>
      <c r="BB6" s="4" t="s">
        <v>1477</v>
      </c>
      <c r="BC6" s="4" t="s">
        <v>1478</v>
      </c>
      <c r="BD6" s="4" t="s">
        <v>1479</v>
      </c>
      <c r="BE6" s="4" t="s">
        <v>1480</v>
      </c>
      <c r="BF6" s="4" t="s">
        <v>1431</v>
      </c>
      <c r="BG6" s="4" t="s">
        <v>1481</v>
      </c>
      <c r="BH6" s="4" t="s">
        <v>1482</v>
      </c>
      <c r="BI6" s="4"/>
      <c r="BJ6" s="4" t="s">
        <v>1483</v>
      </c>
      <c r="BK6" s="4" t="s">
        <v>1484</v>
      </c>
      <c r="BL6" s="4" t="s">
        <v>1485</v>
      </c>
      <c r="BM6" s="4" t="s">
        <v>1486</v>
      </c>
      <c r="BN6" s="4" t="s">
        <v>1487</v>
      </c>
      <c r="BO6" s="4" t="s">
        <v>1488</v>
      </c>
      <c r="BP6" s="4" t="s">
        <v>1349</v>
      </c>
      <c r="BQ6" s="4" t="s">
        <v>1489</v>
      </c>
      <c r="BR6" s="4" t="s">
        <v>1490</v>
      </c>
      <c r="BS6" s="4" t="s">
        <v>1491</v>
      </c>
      <c r="BT6" s="347"/>
      <c r="BU6" s="347"/>
      <c r="BV6" s="4" t="s">
        <v>1492</v>
      </c>
      <c r="BW6" s="4" t="s">
        <v>1493</v>
      </c>
      <c r="BX6" s="4" t="s">
        <v>1494</v>
      </c>
      <c r="BY6" s="4" t="s">
        <v>1495</v>
      </c>
      <c r="BZ6" s="4" t="s">
        <v>1455</v>
      </c>
      <c r="CA6" s="4"/>
      <c r="CB6" s="4" t="s">
        <v>1455</v>
      </c>
      <c r="CC6" s="4" t="s">
        <v>1496</v>
      </c>
      <c r="CD6" s="4" t="s">
        <v>1497</v>
      </c>
      <c r="CE6" s="4" t="s">
        <v>1498</v>
      </c>
      <c r="CF6" s="4" t="s">
        <v>1499</v>
      </c>
      <c r="CG6" s="4" t="s">
        <v>1455</v>
      </c>
    </row>
    <row r="7" spans="1:85">
      <c r="A7" s="744">
        <v>1</v>
      </c>
      <c r="B7" s="744" t="s">
        <v>1278</v>
      </c>
      <c r="C7" s="744"/>
      <c r="D7" s="744" t="s">
        <v>1230</v>
      </c>
      <c r="E7" s="744" t="s">
        <v>1334</v>
      </c>
      <c r="F7" s="744" t="s">
        <v>719</v>
      </c>
      <c r="G7" s="745">
        <v>98551.45</v>
      </c>
      <c r="H7" s="745">
        <v>172465.04</v>
      </c>
      <c r="I7" s="745">
        <v>129055.84</v>
      </c>
      <c r="J7" s="745">
        <v>225847.72</v>
      </c>
      <c r="K7" s="745">
        <v>156299.41</v>
      </c>
      <c r="L7" s="745">
        <v>273523.96999999997</v>
      </c>
      <c r="M7" s="745">
        <v>191152.05</v>
      </c>
      <c r="N7" s="745">
        <v>334516.09999999998</v>
      </c>
      <c r="O7" s="745">
        <v>226714.75</v>
      </c>
      <c r="P7" s="745">
        <v>396750.81</v>
      </c>
      <c r="Q7" s="745">
        <v>249803.2</v>
      </c>
      <c r="R7" s="745">
        <v>437155.6</v>
      </c>
      <c r="S7" s="745">
        <v>271373.90000000002</v>
      </c>
      <c r="T7" s="745">
        <v>474904.32000000001</v>
      </c>
      <c r="U7" s="347"/>
      <c r="V7" s="347"/>
      <c r="W7" s="347"/>
      <c r="X7" s="347"/>
      <c r="Y7" s="347"/>
      <c r="Z7" s="347"/>
      <c r="AA7" s="347"/>
      <c r="AB7" s="347"/>
      <c r="AC7" s="347"/>
      <c r="AD7" s="347"/>
      <c r="AE7" s="347"/>
      <c r="AF7" s="4" t="s">
        <v>1500</v>
      </c>
      <c r="AG7" s="347"/>
      <c r="AH7" s="4"/>
      <c r="AI7" s="4" t="s">
        <v>1501</v>
      </c>
      <c r="AJ7" s="4" t="s">
        <v>1502</v>
      </c>
      <c r="AK7" s="4" t="s">
        <v>1503</v>
      </c>
      <c r="AL7" s="4" t="s">
        <v>1504</v>
      </c>
      <c r="AM7" s="347"/>
      <c r="AN7" s="347"/>
      <c r="AO7" s="4" t="s">
        <v>1505</v>
      </c>
      <c r="AP7" s="4" t="s">
        <v>1506</v>
      </c>
      <c r="AQ7" s="347"/>
      <c r="AR7" s="347"/>
      <c r="AS7" s="4" t="s">
        <v>1507</v>
      </c>
      <c r="AT7" s="4" t="s">
        <v>1508</v>
      </c>
      <c r="AU7" s="4" t="s">
        <v>1509</v>
      </c>
      <c r="AV7" s="4" t="s">
        <v>1510</v>
      </c>
      <c r="AW7" s="4" t="s">
        <v>1511</v>
      </c>
      <c r="AX7" s="4" t="s">
        <v>1512</v>
      </c>
      <c r="AY7" s="4" t="s">
        <v>1513</v>
      </c>
      <c r="AZ7" s="4"/>
      <c r="BA7" s="347"/>
      <c r="BB7" s="4" t="s">
        <v>1514</v>
      </c>
      <c r="BC7" s="4" t="s">
        <v>1515</v>
      </c>
      <c r="BD7" s="4" t="s">
        <v>1516</v>
      </c>
      <c r="BE7" s="4" t="s">
        <v>1517</v>
      </c>
      <c r="BF7" s="4" t="s">
        <v>1518</v>
      </c>
      <c r="BG7" s="4"/>
      <c r="BH7" s="4"/>
      <c r="BI7" s="347"/>
      <c r="BJ7" s="4" t="s">
        <v>1519</v>
      </c>
      <c r="BK7" s="4" t="s">
        <v>1520</v>
      </c>
      <c r="BL7" s="4" t="s">
        <v>1521</v>
      </c>
      <c r="BM7" s="4" t="s">
        <v>1522</v>
      </c>
      <c r="BN7" s="4" t="s">
        <v>1523</v>
      </c>
      <c r="BO7" s="4" t="s">
        <v>1524</v>
      </c>
      <c r="BP7" s="4" t="s">
        <v>1525</v>
      </c>
      <c r="BQ7" s="4"/>
      <c r="BR7" s="4" t="s">
        <v>1434</v>
      </c>
      <c r="BS7" s="4" t="s">
        <v>1526</v>
      </c>
      <c r="BT7" s="347"/>
      <c r="BU7" s="347"/>
      <c r="BV7" s="4" t="s">
        <v>1527</v>
      </c>
      <c r="BW7" s="4" t="s">
        <v>1528</v>
      </c>
      <c r="BX7" s="4" t="s">
        <v>1529</v>
      </c>
      <c r="BY7" s="4" t="s">
        <v>1530</v>
      </c>
      <c r="BZ7" s="4" t="s">
        <v>1455</v>
      </c>
      <c r="CA7" s="4" t="s">
        <v>1455</v>
      </c>
      <c r="CB7" s="4" t="s">
        <v>1455</v>
      </c>
      <c r="CC7" s="4" t="s">
        <v>1531</v>
      </c>
      <c r="CD7" s="4" t="s">
        <v>1532</v>
      </c>
      <c r="CE7" s="4" t="s">
        <v>1533</v>
      </c>
      <c r="CF7" s="4" t="s">
        <v>1534</v>
      </c>
      <c r="CG7" s="4" t="s">
        <v>1455</v>
      </c>
    </row>
    <row r="8" spans="1:85">
      <c r="A8" s="744">
        <v>1</v>
      </c>
      <c r="B8" s="744" t="s">
        <v>1278</v>
      </c>
      <c r="C8" s="744"/>
      <c r="D8" s="744" t="s">
        <v>1230</v>
      </c>
      <c r="E8" s="744" t="s">
        <v>1334</v>
      </c>
      <c r="F8" s="744" t="s">
        <v>726</v>
      </c>
      <c r="G8" s="745">
        <v>94211.43</v>
      </c>
      <c r="H8" s="745">
        <v>164870</v>
      </c>
      <c r="I8" s="745">
        <v>128476.84</v>
      </c>
      <c r="J8" s="745">
        <v>224834.47</v>
      </c>
      <c r="K8" s="745">
        <v>162692.37</v>
      </c>
      <c r="L8" s="745">
        <v>284711.65999999997</v>
      </c>
      <c r="M8" s="745">
        <v>214446.51</v>
      </c>
      <c r="N8" s="745">
        <v>375281.39</v>
      </c>
      <c r="O8" s="745">
        <v>265736.27</v>
      </c>
      <c r="P8" s="745">
        <v>465038.48</v>
      </c>
      <c r="Q8" s="745">
        <v>299413.48</v>
      </c>
      <c r="R8" s="745">
        <v>523973.59</v>
      </c>
      <c r="S8" s="745">
        <v>332677.90999999997</v>
      </c>
      <c r="T8" s="745">
        <v>582186.34</v>
      </c>
      <c r="U8" s="347"/>
      <c r="V8" s="347"/>
      <c r="W8" s="347"/>
      <c r="X8" s="347"/>
      <c r="Y8" s="347"/>
      <c r="Z8" s="347"/>
      <c r="AA8" s="347"/>
      <c r="AB8" s="347"/>
      <c r="AC8" s="347"/>
      <c r="AD8" s="347"/>
      <c r="AE8" s="347"/>
      <c r="AF8" s="4" t="s">
        <v>1535</v>
      </c>
      <c r="AG8" s="347"/>
      <c r="AH8" s="347"/>
      <c r="AI8" s="4" t="s">
        <v>1536</v>
      </c>
      <c r="AJ8" s="4" t="s">
        <v>1537</v>
      </c>
      <c r="AK8" s="4" t="s">
        <v>1538</v>
      </c>
      <c r="AL8" s="4" t="s">
        <v>1539</v>
      </c>
      <c r="AM8" s="347"/>
      <c r="AN8" s="347"/>
      <c r="AO8" s="4" t="s">
        <v>1540</v>
      </c>
      <c r="AP8" s="4" t="s">
        <v>1541</v>
      </c>
      <c r="AQ8" s="347"/>
      <c r="AR8" s="347"/>
      <c r="AS8" s="4"/>
      <c r="AT8" s="4" t="s">
        <v>1542</v>
      </c>
      <c r="AU8" s="4" t="s">
        <v>1543</v>
      </c>
      <c r="AV8" s="4" t="s">
        <v>1544</v>
      </c>
      <c r="AW8" s="4" t="s">
        <v>1545</v>
      </c>
      <c r="AX8" s="4" t="s">
        <v>1546</v>
      </c>
      <c r="AY8" s="4" t="s">
        <v>1547</v>
      </c>
      <c r="AZ8" s="347"/>
      <c r="BA8" s="347"/>
      <c r="BB8" s="4" t="s">
        <v>1548</v>
      </c>
      <c r="BC8" s="4" t="s">
        <v>1411</v>
      </c>
      <c r="BD8" s="4" t="s">
        <v>1549</v>
      </c>
      <c r="BE8" s="4" t="s">
        <v>1550</v>
      </c>
      <c r="BF8" s="4" t="s">
        <v>1514</v>
      </c>
      <c r="BG8" s="347"/>
      <c r="BH8" s="347"/>
      <c r="BI8" s="347"/>
      <c r="BJ8" s="4"/>
      <c r="BK8" s="4" t="s">
        <v>1551</v>
      </c>
      <c r="BL8" s="4" t="s">
        <v>1552</v>
      </c>
      <c r="BM8" s="4" t="s">
        <v>1447</v>
      </c>
      <c r="BN8" s="4" t="s">
        <v>1553</v>
      </c>
      <c r="BO8" s="4"/>
      <c r="BP8" s="4" t="s">
        <v>1554</v>
      </c>
      <c r="BQ8" s="347"/>
      <c r="BR8" s="4" t="s">
        <v>1555</v>
      </c>
      <c r="BS8" s="4" t="s">
        <v>1556</v>
      </c>
      <c r="BT8" s="347"/>
      <c r="BU8" s="347"/>
      <c r="BV8" s="4"/>
      <c r="BW8" s="4"/>
      <c r="BX8" s="4" t="s">
        <v>1557</v>
      </c>
      <c r="BY8" s="4" t="s">
        <v>1558</v>
      </c>
      <c r="BZ8" s="4" t="s">
        <v>1455</v>
      </c>
      <c r="CA8" s="4" t="s">
        <v>1455</v>
      </c>
      <c r="CB8" s="4" t="s">
        <v>1455</v>
      </c>
      <c r="CC8" s="4" t="s">
        <v>1397</v>
      </c>
      <c r="CD8" s="4" t="s">
        <v>1559</v>
      </c>
      <c r="CE8" s="4" t="s">
        <v>1560</v>
      </c>
      <c r="CF8" s="4" t="s">
        <v>1561</v>
      </c>
      <c r="CG8" s="4" t="s">
        <v>1455</v>
      </c>
    </row>
    <row r="9" spans="1:85">
      <c r="A9" s="744">
        <v>1</v>
      </c>
      <c r="B9" s="744" t="s">
        <v>1278</v>
      </c>
      <c r="C9" s="744"/>
      <c r="D9" s="744" t="s">
        <v>1230</v>
      </c>
      <c r="E9" s="744" t="s">
        <v>1334</v>
      </c>
      <c r="F9" s="744" t="s">
        <v>301</v>
      </c>
      <c r="G9" s="745">
        <v>101061.54</v>
      </c>
      <c r="H9" s="745">
        <v>161698.46</v>
      </c>
      <c r="I9" s="745">
        <v>141486.15</v>
      </c>
      <c r="J9" s="745">
        <v>226377.84</v>
      </c>
      <c r="K9" s="745">
        <v>181910.76</v>
      </c>
      <c r="L9" s="745">
        <v>291057.23</v>
      </c>
      <c r="M9" s="745">
        <v>242547.68</v>
      </c>
      <c r="N9" s="745">
        <v>388076.3</v>
      </c>
      <c r="O9" s="745">
        <v>303184.59999999998</v>
      </c>
      <c r="P9" s="745">
        <v>485095.38</v>
      </c>
      <c r="Q9" s="745">
        <v>343609.22</v>
      </c>
      <c r="R9" s="745">
        <v>549774.76</v>
      </c>
      <c r="S9" s="745">
        <v>384033.83</v>
      </c>
      <c r="T9" s="745">
        <v>614454.14</v>
      </c>
      <c r="U9" s="347"/>
      <c r="V9" s="347"/>
      <c r="W9" s="347"/>
      <c r="X9" s="347"/>
      <c r="Y9" s="347"/>
      <c r="Z9" s="347"/>
      <c r="AA9" s="347"/>
      <c r="AB9" s="347"/>
      <c r="AC9" s="347"/>
      <c r="AD9" s="347"/>
      <c r="AE9" s="347"/>
      <c r="AF9" s="4" t="s">
        <v>1562</v>
      </c>
      <c r="AG9" s="347"/>
      <c r="AH9" s="347"/>
      <c r="AI9" s="4"/>
      <c r="AJ9" s="4" t="s">
        <v>1563</v>
      </c>
      <c r="AK9" s="4" t="s">
        <v>1564</v>
      </c>
      <c r="AL9" s="4" t="s">
        <v>1565</v>
      </c>
      <c r="AM9" s="347"/>
      <c r="AN9" s="347"/>
      <c r="AO9" s="4" t="s">
        <v>1566</v>
      </c>
      <c r="AP9" s="4" t="s">
        <v>1567</v>
      </c>
      <c r="AQ9" s="347"/>
      <c r="AR9" s="347"/>
      <c r="AS9" s="347"/>
      <c r="AT9" s="4" t="s">
        <v>1568</v>
      </c>
      <c r="AU9" s="4" t="s">
        <v>1569</v>
      </c>
      <c r="AV9" s="4" t="s">
        <v>1570</v>
      </c>
      <c r="AW9" s="4" t="s">
        <v>1571</v>
      </c>
      <c r="AX9" s="4" t="s">
        <v>1572</v>
      </c>
      <c r="AY9" s="4"/>
      <c r="AZ9" s="347"/>
      <c r="BA9" s="347"/>
      <c r="BB9" s="4"/>
      <c r="BC9" s="4" t="s">
        <v>1573</v>
      </c>
      <c r="BD9" s="4"/>
      <c r="BE9" s="4"/>
      <c r="BF9" s="4" t="s">
        <v>1574</v>
      </c>
      <c r="BG9" s="347"/>
      <c r="BH9" s="347"/>
      <c r="BI9" s="347"/>
      <c r="BJ9" s="347"/>
      <c r="BK9" s="4" t="s">
        <v>1575</v>
      </c>
      <c r="BL9" s="4"/>
      <c r="BM9" s="4" t="s">
        <v>1576</v>
      </c>
      <c r="BN9" s="4" t="s">
        <v>1577</v>
      </c>
      <c r="BO9" s="347"/>
      <c r="BP9" s="4" t="s">
        <v>1578</v>
      </c>
      <c r="BQ9" s="347"/>
      <c r="BR9" s="4"/>
      <c r="BS9" s="4" t="s">
        <v>1579</v>
      </c>
      <c r="BT9" s="347"/>
      <c r="BU9" s="347"/>
      <c r="BV9" s="347"/>
      <c r="BW9" s="347"/>
      <c r="BX9" s="4" t="s">
        <v>1455</v>
      </c>
      <c r="BY9" s="4" t="s">
        <v>1580</v>
      </c>
      <c r="BZ9" s="4" t="s">
        <v>1455</v>
      </c>
      <c r="CA9" s="4" t="s">
        <v>1455</v>
      </c>
      <c r="CB9" s="4" t="s">
        <v>1455</v>
      </c>
      <c r="CC9" s="4" t="s">
        <v>1581</v>
      </c>
      <c r="CD9" s="4" t="s">
        <v>1582</v>
      </c>
      <c r="CE9" s="4" t="s">
        <v>1583</v>
      </c>
      <c r="CF9" s="4" t="s">
        <v>1584</v>
      </c>
      <c r="CG9" s="4" t="s">
        <v>1455</v>
      </c>
    </row>
    <row r="10" spans="1:85">
      <c r="A10" s="744">
        <v>1</v>
      </c>
      <c r="B10" s="744" t="s">
        <v>1278</v>
      </c>
      <c r="C10" s="744"/>
      <c r="D10" s="744" t="s">
        <v>1230</v>
      </c>
      <c r="E10" s="744" t="s">
        <v>1380</v>
      </c>
      <c r="F10" s="744" t="s">
        <v>712</v>
      </c>
      <c r="G10" s="745">
        <v>122371.76</v>
      </c>
      <c r="H10" s="745">
        <v>214150.59</v>
      </c>
      <c r="I10" s="745">
        <v>158606.21</v>
      </c>
      <c r="J10" s="745">
        <v>277560.86</v>
      </c>
      <c r="K10" s="745">
        <v>189426.82</v>
      </c>
      <c r="L10" s="745">
        <v>331496.94</v>
      </c>
      <c r="M10" s="745">
        <v>225612.55</v>
      </c>
      <c r="N10" s="745">
        <v>394821.96</v>
      </c>
      <c r="O10" s="745">
        <v>265431.46000000002</v>
      </c>
      <c r="P10" s="745">
        <v>464505.06</v>
      </c>
      <c r="Q10" s="745">
        <v>290980.32</v>
      </c>
      <c r="R10" s="745">
        <v>509215.56</v>
      </c>
      <c r="S10" s="745">
        <v>315631.38</v>
      </c>
      <c r="T10" s="745">
        <v>552354.92000000004</v>
      </c>
      <c r="U10" s="347"/>
      <c r="V10" s="347"/>
      <c r="W10" s="347"/>
      <c r="X10" s="347"/>
      <c r="Y10" s="347"/>
      <c r="Z10" s="347"/>
      <c r="AA10" s="347"/>
      <c r="AB10" s="347"/>
      <c r="AC10" s="347"/>
      <c r="AD10" s="347"/>
      <c r="AE10" s="347"/>
      <c r="AF10" s="4" t="s">
        <v>1585</v>
      </c>
      <c r="AG10" s="347"/>
      <c r="AH10" s="347"/>
      <c r="AI10" s="347"/>
      <c r="AJ10" s="4" t="s">
        <v>1586</v>
      </c>
      <c r="AK10" s="4" t="s">
        <v>1587</v>
      </c>
      <c r="AL10" s="4" t="s">
        <v>1455</v>
      </c>
      <c r="AM10" s="347"/>
      <c r="AN10" s="347"/>
      <c r="AO10" s="4" t="s">
        <v>1588</v>
      </c>
      <c r="AP10" s="4"/>
      <c r="AQ10" s="347"/>
      <c r="AR10" s="347"/>
      <c r="AS10" s="347"/>
      <c r="AT10" s="4" t="s">
        <v>1589</v>
      </c>
      <c r="AU10" s="4" t="s">
        <v>1388</v>
      </c>
      <c r="AV10" s="4" t="s">
        <v>1590</v>
      </c>
      <c r="AW10" s="4"/>
      <c r="AX10" s="4"/>
      <c r="AY10" s="347"/>
      <c r="AZ10" s="347"/>
      <c r="BA10" s="347"/>
      <c r="BB10" s="347"/>
      <c r="BC10" s="4" t="s">
        <v>1591</v>
      </c>
      <c r="BD10" s="347"/>
      <c r="BE10" s="347"/>
      <c r="BF10" s="4" t="s">
        <v>1592</v>
      </c>
      <c r="BG10" s="347"/>
      <c r="BH10" s="347"/>
      <c r="BI10" s="347"/>
      <c r="BJ10" s="347"/>
      <c r="BK10" s="4" t="s">
        <v>1593</v>
      </c>
      <c r="BL10" s="347"/>
      <c r="BM10" s="4" t="s">
        <v>1594</v>
      </c>
      <c r="BN10" s="4" t="s">
        <v>1595</v>
      </c>
      <c r="BO10" s="347"/>
      <c r="BP10" s="4" t="s">
        <v>1596</v>
      </c>
      <c r="BQ10" s="347"/>
      <c r="BR10" s="347"/>
      <c r="BS10" s="4" t="s">
        <v>1597</v>
      </c>
      <c r="BT10" s="347"/>
      <c r="BU10" s="347"/>
      <c r="BV10" s="347"/>
      <c r="BW10" s="347"/>
      <c r="BX10" s="4" t="s">
        <v>1455</v>
      </c>
      <c r="BY10" s="4" t="s">
        <v>1598</v>
      </c>
      <c r="BZ10" s="4" t="s">
        <v>1455</v>
      </c>
      <c r="CA10" s="4" t="s">
        <v>1455</v>
      </c>
      <c r="CB10" s="4" t="s">
        <v>1455</v>
      </c>
      <c r="CC10" s="4" t="s">
        <v>1519</v>
      </c>
      <c r="CD10" s="4"/>
      <c r="CE10" s="4" t="s">
        <v>1455</v>
      </c>
      <c r="CF10" s="4" t="s">
        <v>1599</v>
      </c>
      <c r="CG10" s="4" t="s">
        <v>1455</v>
      </c>
    </row>
    <row r="11" spans="1:85">
      <c r="A11" s="744">
        <v>1</v>
      </c>
      <c r="B11" s="744" t="s">
        <v>1278</v>
      </c>
      <c r="C11" s="744"/>
      <c r="D11" s="744" t="s">
        <v>1230</v>
      </c>
      <c r="E11" s="744" t="s">
        <v>1380</v>
      </c>
      <c r="F11" s="744" t="s">
        <v>719</v>
      </c>
      <c r="G11" s="745">
        <v>96911.8</v>
      </c>
      <c r="H11" s="745">
        <v>169595.66</v>
      </c>
      <c r="I11" s="745">
        <v>126750.53</v>
      </c>
      <c r="J11" s="745">
        <v>221813.42</v>
      </c>
      <c r="K11" s="745">
        <v>153340.14000000001</v>
      </c>
      <c r="L11" s="745">
        <v>268345.25</v>
      </c>
      <c r="M11" s="745">
        <v>187234.96</v>
      </c>
      <c r="N11" s="745">
        <v>327661.19</v>
      </c>
      <c r="O11" s="745">
        <v>221926.26</v>
      </c>
      <c r="P11" s="745">
        <v>388370.96</v>
      </c>
      <c r="Q11" s="745">
        <v>244439.07</v>
      </c>
      <c r="R11" s="745">
        <v>427768.36</v>
      </c>
      <c r="S11" s="745">
        <v>265443.82</v>
      </c>
      <c r="T11" s="745">
        <v>464526.69</v>
      </c>
      <c r="U11" s="347"/>
      <c r="V11" s="347"/>
      <c r="W11" s="347"/>
      <c r="X11" s="347"/>
      <c r="Y11" s="347"/>
      <c r="Z11" s="347"/>
      <c r="AA11" s="347"/>
      <c r="AB11" s="347"/>
      <c r="AC11" s="347"/>
      <c r="AD11" s="347"/>
      <c r="AE11" s="347"/>
      <c r="AF11" s="4"/>
      <c r="AG11" s="347"/>
      <c r="AH11" s="347"/>
      <c r="AI11" s="347"/>
      <c r="AJ11" s="4" t="s">
        <v>1600</v>
      </c>
      <c r="AK11" s="4"/>
      <c r="AL11" s="4" t="s">
        <v>1455</v>
      </c>
      <c r="AM11" s="347"/>
      <c r="AN11" s="347"/>
      <c r="AO11" s="4" t="s">
        <v>1601</v>
      </c>
      <c r="AP11" s="347"/>
      <c r="AQ11" s="347"/>
      <c r="AR11" s="347"/>
      <c r="AS11" s="347"/>
      <c r="AT11" s="4" t="s">
        <v>1602</v>
      </c>
      <c r="AU11" s="4" t="s">
        <v>1603</v>
      </c>
      <c r="AV11" s="4" t="s">
        <v>1604</v>
      </c>
      <c r="AW11" s="347"/>
      <c r="AX11" s="347"/>
      <c r="AY11" s="347"/>
      <c r="AZ11" s="347"/>
      <c r="BA11" s="347"/>
      <c r="BB11" s="347"/>
      <c r="BC11" s="4" t="s">
        <v>1605</v>
      </c>
      <c r="BD11" s="347"/>
      <c r="BE11" s="347"/>
      <c r="BF11" s="4"/>
      <c r="BG11" s="347"/>
      <c r="BH11" s="347"/>
      <c r="BI11" s="347"/>
      <c r="BJ11" s="347"/>
      <c r="BK11" s="4" t="s">
        <v>1606</v>
      </c>
      <c r="BL11" s="347"/>
      <c r="BM11" s="4" t="s">
        <v>1607</v>
      </c>
      <c r="BN11" s="4" t="s">
        <v>1335</v>
      </c>
      <c r="BO11" s="347"/>
      <c r="BP11" s="4" t="s">
        <v>1608</v>
      </c>
      <c r="BQ11" s="347"/>
      <c r="BR11" s="347"/>
      <c r="BS11" s="4" t="s">
        <v>1609</v>
      </c>
      <c r="BT11" s="347"/>
      <c r="BU11" s="347"/>
      <c r="BV11" s="347"/>
      <c r="BW11" s="347"/>
      <c r="BX11" s="4" t="s">
        <v>1455</v>
      </c>
      <c r="BY11" s="4" t="s">
        <v>1610</v>
      </c>
      <c r="BZ11" s="4" t="s">
        <v>1455</v>
      </c>
      <c r="CA11" s="4" t="s">
        <v>1455</v>
      </c>
      <c r="CB11" s="4" t="s">
        <v>1455</v>
      </c>
      <c r="CC11" s="4" t="s">
        <v>1611</v>
      </c>
      <c r="CD11" s="4"/>
      <c r="CE11" s="4" t="s">
        <v>1455</v>
      </c>
      <c r="CF11" s="4" t="s">
        <v>1612</v>
      </c>
      <c r="CG11" s="4" t="s">
        <v>1455</v>
      </c>
    </row>
    <row r="12" spans="1:85">
      <c r="A12" s="744">
        <v>1</v>
      </c>
      <c r="B12" s="744" t="s">
        <v>1278</v>
      </c>
      <c r="C12" s="744"/>
      <c r="D12" s="744" t="s">
        <v>1230</v>
      </c>
      <c r="E12" s="744" t="s">
        <v>1380</v>
      </c>
      <c r="F12" s="744" t="s">
        <v>726</v>
      </c>
      <c r="G12" s="745">
        <v>93200.55</v>
      </c>
      <c r="H12" s="745">
        <v>163100.97</v>
      </c>
      <c r="I12" s="745">
        <v>127236.95</v>
      </c>
      <c r="J12" s="745">
        <v>222664.67</v>
      </c>
      <c r="K12" s="745">
        <v>161226.03</v>
      </c>
      <c r="L12" s="745">
        <v>282145.56</v>
      </c>
      <c r="M12" s="745">
        <v>212618.4</v>
      </c>
      <c r="N12" s="745">
        <v>372082.2</v>
      </c>
      <c r="O12" s="745">
        <v>263570.2</v>
      </c>
      <c r="P12" s="745">
        <v>461247.85</v>
      </c>
      <c r="Q12" s="745">
        <v>297048.56</v>
      </c>
      <c r="R12" s="745">
        <v>519834.98</v>
      </c>
      <c r="S12" s="745">
        <v>330135.31</v>
      </c>
      <c r="T12" s="745">
        <v>577736.80000000005</v>
      </c>
      <c r="U12" s="347"/>
      <c r="V12" s="347"/>
      <c r="W12" s="347"/>
      <c r="X12" s="347"/>
      <c r="Y12" s="347"/>
      <c r="Z12" s="347"/>
      <c r="AA12" s="347"/>
      <c r="AB12" s="347"/>
      <c r="AC12" s="347"/>
      <c r="AD12" s="347"/>
      <c r="AE12" s="347"/>
      <c r="AF12" s="347"/>
      <c r="AG12" s="347"/>
      <c r="AH12" s="347"/>
      <c r="AI12" s="347"/>
      <c r="AJ12" s="4" t="s">
        <v>1613</v>
      </c>
      <c r="AK12" s="4"/>
      <c r="AL12" s="4" t="s">
        <v>1455</v>
      </c>
      <c r="AM12" s="347"/>
      <c r="AN12" s="347"/>
      <c r="AO12" s="4" t="s">
        <v>1614</v>
      </c>
      <c r="AP12" s="347"/>
      <c r="AQ12" s="347"/>
      <c r="AR12" s="347"/>
      <c r="AS12" s="347"/>
      <c r="AT12" s="4" t="s">
        <v>1615</v>
      </c>
      <c r="AU12" s="4" t="s">
        <v>1616</v>
      </c>
      <c r="AV12" s="4"/>
      <c r="AW12" s="347"/>
      <c r="AX12" s="347"/>
      <c r="AY12" s="347"/>
      <c r="AZ12" s="347"/>
      <c r="BA12" s="347"/>
      <c r="BB12" s="347"/>
      <c r="BC12" s="4" t="s">
        <v>1617</v>
      </c>
      <c r="BD12" s="347"/>
      <c r="BE12" s="347"/>
      <c r="BF12" s="347"/>
      <c r="BG12" s="347"/>
      <c r="BH12" s="347"/>
      <c r="BI12" s="347"/>
      <c r="BJ12" s="347"/>
      <c r="BK12" s="4"/>
      <c r="BL12" s="347"/>
      <c r="BM12" s="4" t="s">
        <v>1618</v>
      </c>
      <c r="BN12" s="4" t="s">
        <v>1619</v>
      </c>
      <c r="BO12" s="347"/>
      <c r="BP12" s="4" t="s">
        <v>1620</v>
      </c>
      <c r="BQ12" s="347"/>
      <c r="BR12" s="347"/>
      <c r="BS12" s="4" t="s">
        <v>1621</v>
      </c>
      <c r="BT12" s="347"/>
      <c r="BU12" s="347"/>
      <c r="BV12" s="347"/>
      <c r="BW12" s="347"/>
      <c r="BX12" s="4" t="s">
        <v>1455</v>
      </c>
      <c r="BY12" s="4" t="s">
        <v>1622</v>
      </c>
      <c r="BZ12" s="4" t="s">
        <v>1455</v>
      </c>
      <c r="CA12" s="4" t="s">
        <v>1455</v>
      </c>
      <c r="CB12" s="4" t="s">
        <v>1455</v>
      </c>
      <c r="CC12" s="4" t="s">
        <v>1623</v>
      </c>
      <c r="CD12" s="4"/>
      <c r="CE12" s="4" t="s">
        <v>1455</v>
      </c>
      <c r="CF12" s="4" t="s">
        <v>1624</v>
      </c>
      <c r="CG12" s="4" t="s">
        <v>1455</v>
      </c>
    </row>
    <row r="13" spans="1:85">
      <c r="A13" s="744">
        <v>1</v>
      </c>
      <c r="B13" s="744" t="s">
        <v>1278</v>
      </c>
      <c r="C13" s="744"/>
      <c r="D13" s="744" t="s">
        <v>1230</v>
      </c>
      <c r="E13" s="744" t="s">
        <v>1380</v>
      </c>
      <c r="F13" s="744" t="s">
        <v>301</v>
      </c>
      <c r="G13" s="745">
        <v>99013.96</v>
      </c>
      <c r="H13" s="745">
        <v>158422.34</v>
      </c>
      <c r="I13" s="745">
        <v>138619.54999999999</v>
      </c>
      <c r="J13" s="745">
        <v>221791.28</v>
      </c>
      <c r="K13" s="745">
        <v>178225.13</v>
      </c>
      <c r="L13" s="745">
        <v>285160.21999999997</v>
      </c>
      <c r="M13" s="745">
        <v>237633.51</v>
      </c>
      <c r="N13" s="745">
        <v>380213.63</v>
      </c>
      <c r="O13" s="745">
        <v>297041.89</v>
      </c>
      <c r="P13" s="745">
        <v>475267.03</v>
      </c>
      <c r="Q13" s="745">
        <v>336647.48</v>
      </c>
      <c r="R13" s="745">
        <v>538635.97</v>
      </c>
      <c r="S13" s="745">
        <v>376253.06</v>
      </c>
      <c r="T13" s="745">
        <v>602004.91</v>
      </c>
      <c r="U13" s="347"/>
      <c r="V13" s="347"/>
      <c r="W13" s="347"/>
      <c r="X13" s="347"/>
      <c r="Y13" s="347"/>
      <c r="Z13" s="347"/>
      <c r="AA13" s="347"/>
      <c r="AB13" s="347"/>
      <c r="AC13" s="347"/>
      <c r="AD13" s="347"/>
      <c r="AE13" s="347"/>
      <c r="AF13" s="347"/>
      <c r="AG13" s="347"/>
      <c r="AH13" s="347"/>
      <c r="AI13" s="347"/>
      <c r="AJ13" s="4" t="s">
        <v>1625</v>
      </c>
      <c r="AK13" s="4"/>
      <c r="AL13" s="4" t="s">
        <v>1455</v>
      </c>
      <c r="AM13" s="347"/>
      <c r="AN13" s="347"/>
      <c r="AO13" s="4" t="s">
        <v>1626</v>
      </c>
      <c r="AP13" s="347"/>
      <c r="AQ13" s="347"/>
      <c r="AR13" s="347"/>
      <c r="AS13" s="347"/>
      <c r="AT13" s="4" t="s">
        <v>1627</v>
      </c>
      <c r="AU13" s="4" t="s">
        <v>1628</v>
      </c>
      <c r="AV13" s="347"/>
      <c r="AW13" s="347"/>
      <c r="AX13" s="347"/>
      <c r="AY13" s="347"/>
      <c r="AZ13" s="347"/>
      <c r="BA13" s="347"/>
      <c r="BB13" s="347"/>
      <c r="BC13" s="4" t="s">
        <v>1629</v>
      </c>
      <c r="BD13" s="347"/>
      <c r="BE13" s="347"/>
      <c r="BF13" s="347"/>
      <c r="BG13" s="347"/>
      <c r="BH13" s="347"/>
      <c r="BI13" s="347"/>
      <c r="BJ13" s="347"/>
      <c r="BK13" s="347"/>
      <c r="BL13" s="347"/>
      <c r="BM13" s="4" t="s">
        <v>1630</v>
      </c>
      <c r="BN13" s="4"/>
      <c r="BO13" s="347"/>
      <c r="BP13" s="4" t="s">
        <v>1514</v>
      </c>
      <c r="BQ13" s="347"/>
      <c r="BR13" s="347"/>
      <c r="BS13" s="4" t="s">
        <v>1631</v>
      </c>
      <c r="BT13" s="347"/>
      <c r="BU13" s="347"/>
      <c r="BV13" s="347"/>
      <c r="BW13" s="347"/>
      <c r="BX13" s="4" t="s">
        <v>1455</v>
      </c>
      <c r="BY13" s="4" t="s">
        <v>1632</v>
      </c>
      <c r="BZ13" s="4" t="s">
        <v>1455</v>
      </c>
      <c r="CA13" s="4" t="s">
        <v>1455</v>
      </c>
      <c r="CB13" s="4" t="s">
        <v>1455</v>
      </c>
      <c r="CC13" s="4" t="s">
        <v>1633</v>
      </c>
      <c r="CD13" s="4"/>
      <c r="CE13" s="4" t="s">
        <v>1455</v>
      </c>
      <c r="CF13" s="4" t="s">
        <v>1455</v>
      </c>
      <c r="CG13" s="4" t="s">
        <v>1455</v>
      </c>
    </row>
    <row r="14" spans="1:85">
      <c r="A14" s="744">
        <v>1</v>
      </c>
      <c r="B14" s="744" t="s">
        <v>1278</v>
      </c>
      <c r="C14" s="744"/>
      <c r="D14" s="744" t="s">
        <v>1230</v>
      </c>
      <c r="E14" s="744" t="s">
        <v>1426</v>
      </c>
      <c r="F14" s="744" t="s">
        <v>712</v>
      </c>
      <c r="G14" s="745">
        <v>123553.89</v>
      </c>
      <c r="H14" s="745">
        <v>216219.3</v>
      </c>
      <c r="I14" s="745">
        <v>160172</v>
      </c>
      <c r="J14" s="745">
        <v>280301</v>
      </c>
      <c r="K14" s="745">
        <v>191325.33</v>
      </c>
      <c r="L14" s="745">
        <v>334819.32</v>
      </c>
      <c r="M14" s="745">
        <v>227914.57</v>
      </c>
      <c r="N14" s="745">
        <v>398850.49</v>
      </c>
      <c r="O14" s="745">
        <v>268165.65999999997</v>
      </c>
      <c r="P14" s="745">
        <v>469289.91</v>
      </c>
      <c r="Q14" s="745">
        <v>293992.61</v>
      </c>
      <c r="R14" s="745">
        <v>514487.07</v>
      </c>
      <c r="S14" s="745">
        <v>318926</v>
      </c>
      <c r="T14" s="745">
        <v>558120.5</v>
      </c>
      <c r="U14" s="347"/>
      <c r="V14" s="347"/>
      <c r="W14" s="347"/>
      <c r="X14" s="347"/>
      <c r="Y14" s="347"/>
      <c r="Z14" s="347"/>
      <c r="AA14" s="347"/>
      <c r="AB14" s="347"/>
      <c r="AC14" s="347"/>
      <c r="AD14" s="347"/>
      <c r="AE14" s="347"/>
      <c r="AF14" s="347"/>
      <c r="AG14" s="347"/>
      <c r="AH14" s="347"/>
      <c r="AI14" s="347"/>
      <c r="AJ14" s="4" t="s">
        <v>1634</v>
      </c>
      <c r="AK14" s="4"/>
      <c r="AL14" s="4" t="s">
        <v>1455</v>
      </c>
      <c r="AM14" s="347"/>
      <c r="AN14" s="347"/>
      <c r="AO14" s="4"/>
      <c r="AP14" s="347"/>
      <c r="AQ14" s="347"/>
      <c r="AR14" s="347"/>
      <c r="AS14" s="347"/>
      <c r="AT14" s="4" t="s">
        <v>1635</v>
      </c>
      <c r="AU14" s="4"/>
      <c r="AV14" s="347"/>
      <c r="AW14" s="347"/>
      <c r="AX14" s="347"/>
      <c r="AY14" s="347"/>
      <c r="AZ14" s="347"/>
      <c r="BA14" s="347"/>
      <c r="BB14" s="347"/>
      <c r="BC14" s="4"/>
      <c r="BD14" s="347"/>
      <c r="BE14" s="347"/>
      <c r="BF14" s="347"/>
      <c r="BG14" s="347"/>
      <c r="BH14" s="347"/>
      <c r="BI14" s="347"/>
      <c r="BJ14" s="347"/>
      <c r="BK14" s="347"/>
      <c r="BL14" s="347"/>
      <c r="BM14" s="4" t="s">
        <v>1479</v>
      </c>
      <c r="BN14" s="347"/>
      <c r="BO14" s="347"/>
      <c r="BP14" s="4" t="s">
        <v>1636</v>
      </c>
      <c r="BQ14" s="347"/>
      <c r="BR14" s="347"/>
      <c r="BS14" s="4" t="s">
        <v>1637</v>
      </c>
      <c r="BT14" s="347"/>
      <c r="BU14" s="347"/>
      <c r="BV14" s="347"/>
      <c r="BW14" s="347"/>
      <c r="BX14" s="4" t="s">
        <v>1455</v>
      </c>
      <c r="BY14" s="4" t="s">
        <v>1638</v>
      </c>
      <c r="BZ14" s="4" t="s">
        <v>1455</v>
      </c>
      <c r="CA14" s="4" t="s">
        <v>1455</v>
      </c>
      <c r="CB14" s="4" t="s">
        <v>1455</v>
      </c>
      <c r="CC14" s="4" t="s">
        <v>1455</v>
      </c>
      <c r="CD14" s="4"/>
      <c r="CE14" s="4" t="s">
        <v>1455</v>
      </c>
      <c r="CF14" s="4" t="s">
        <v>1455</v>
      </c>
      <c r="CG14" s="4" t="s">
        <v>1455</v>
      </c>
    </row>
    <row r="15" spans="1:85">
      <c r="A15" s="744">
        <v>1</v>
      </c>
      <c r="B15" s="744" t="s">
        <v>1278</v>
      </c>
      <c r="C15" s="744"/>
      <c r="D15" s="744" t="s">
        <v>1230</v>
      </c>
      <c r="E15" s="744" t="s">
        <v>1426</v>
      </c>
      <c r="F15" s="744" t="s">
        <v>719</v>
      </c>
      <c r="G15" s="745">
        <v>97635.19</v>
      </c>
      <c r="H15" s="745">
        <v>170861.58</v>
      </c>
      <c r="I15" s="745">
        <v>127742.35</v>
      </c>
      <c r="J15" s="745">
        <v>223549.1</v>
      </c>
      <c r="K15" s="745">
        <v>154588.44</v>
      </c>
      <c r="L15" s="745">
        <v>270529.77</v>
      </c>
      <c r="M15" s="745">
        <v>188845.49</v>
      </c>
      <c r="N15" s="745">
        <v>330479.61</v>
      </c>
      <c r="O15" s="745">
        <v>223876.58</v>
      </c>
      <c r="P15" s="745">
        <v>391784.02</v>
      </c>
      <c r="Q15" s="745">
        <v>246612.78</v>
      </c>
      <c r="R15" s="745">
        <v>431572.36</v>
      </c>
      <c r="S15" s="745">
        <v>267834.15999999997</v>
      </c>
      <c r="T15" s="745">
        <v>468709.79</v>
      </c>
      <c r="U15" s="347"/>
      <c r="V15" s="347"/>
      <c r="W15" s="347"/>
      <c r="X15" s="347"/>
      <c r="Y15" s="347"/>
      <c r="Z15" s="347"/>
      <c r="AA15" s="347"/>
      <c r="AB15" s="347"/>
      <c r="AC15" s="347"/>
      <c r="AD15" s="347"/>
      <c r="AE15" s="347"/>
      <c r="AF15" s="347"/>
      <c r="AG15" s="347"/>
      <c r="AH15" s="347"/>
      <c r="AI15" s="347"/>
      <c r="AJ15" s="4" t="s">
        <v>1639</v>
      </c>
      <c r="AK15" s="4"/>
      <c r="AL15" s="4" t="s">
        <v>1455</v>
      </c>
      <c r="AM15" s="347"/>
      <c r="AN15" s="347"/>
      <c r="AO15" s="347"/>
      <c r="AP15" s="347"/>
      <c r="AQ15" s="347"/>
      <c r="AR15" s="347"/>
      <c r="AS15" s="347"/>
      <c r="AT15" s="4" t="s">
        <v>1640</v>
      </c>
      <c r="AU15" s="347"/>
      <c r="AV15" s="347"/>
      <c r="AW15" s="347"/>
      <c r="AX15" s="347"/>
      <c r="AY15" s="347"/>
      <c r="AZ15" s="347"/>
      <c r="BA15" s="347"/>
      <c r="BB15" s="347"/>
      <c r="BC15" s="347"/>
      <c r="BD15" s="347"/>
      <c r="BE15" s="347"/>
      <c r="BF15" s="347"/>
      <c r="BG15" s="347"/>
      <c r="BH15" s="347"/>
      <c r="BI15" s="347"/>
      <c r="BJ15" s="347"/>
      <c r="BK15" s="347"/>
      <c r="BL15" s="347"/>
      <c r="BM15" s="4" t="s">
        <v>1641</v>
      </c>
      <c r="BN15" s="347"/>
      <c r="BO15" s="347"/>
      <c r="BP15" s="4" t="s">
        <v>1642</v>
      </c>
      <c r="BQ15" s="347"/>
      <c r="BR15" s="347"/>
      <c r="BS15" s="4" t="s">
        <v>1643</v>
      </c>
      <c r="BT15" s="347"/>
      <c r="BU15" s="347"/>
      <c r="BV15" s="347"/>
      <c r="BW15" s="347"/>
      <c r="BX15" s="4" t="s">
        <v>1455</v>
      </c>
      <c r="BY15" s="4" t="s">
        <v>1644</v>
      </c>
      <c r="BZ15" s="4" t="s">
        <v>1455</v>
      </c>
      <c r="CA15" s="4" t="s">
        <v>1455</v>
      </c>
      <c r="CB15" s="4"/>
      <c r="CC15" s="4" t="s">
        <v>1455</v>
      </c>
      <c r="CD15" s="4" t="s">
        <v>1455</v>
      </c>
      <c r="CE15" s="4" t="s">
        <v>1455</v>
      </c>
      <c r="CF15" s="4" t="s">
        <v>1455</v>
      </c>
      <c r="CG15" s="4" t="s">
        <v>1455</v>
      </c>
    </row>
    <row r="16" spans="1:85">
      <c r="A16" s="744">
        <v>1</v>
      </c>
      <c r="B16" s="744" t="s">
        <v>1278</v>
      </c>
      <c r="C16" s="744"/>
      <c r="D16" s="744" t="s">
        <v>1230</v>
      </c>
      <c r="E16" s="744" t="s">
        <v>1426</v>
      </c>
      <c r="F16" s="744" t="s">
        <v>726</v>
      </c>
      <c r="G16" s="745">
        <v>93735.39</v>
      </c>
      <c r="H16" s="745">
        <v>164036.93</v>
      </c>
      <c r="I16" s="745">
        <v>127927.27</v>
      </c>
      <c r="J16" s="745">
        <v>223872.73</v>
      </c>
      <c r="K16" s="745">
        <v>162070.99</v>
      </c>
      <c r="L16" s="745">
        <v>283624.23</v>
      </c>
      <c r="M16" s="745">
        <v>213702.67</v>
      </c>
      <c r="N16" s="745">
        <v>373979.67</v>
      </c>
      <c r="O16" s="745">
        <v>264885.84999999998</v>
      </c>
      <c r="P16" s="745">
        <v>463550.24</v>
      </c>
      <c r="Q16" s="745">
        <v>298509.64</v>
      </c>
      <c r="R16" s="745">
        <v>522391.87</v>
      </c>
      <c r="S16" s="745">
        <v>331734.77</v>
      </c>
      <c r="T16" s="745">
        <v>580535.85</v>
      </c>
      <c r="U16" s="347"/>
      <c r="V16" s="347"/>
      <c r="W16" s="347"/>
      <c r="X16" s="347"/>
      <c r="Y16" s="347"/>
      <c r="Z16" s="347"/>
      <c r="AA16" s="347"/>
      <c r="AB16" s="347"/>
      <c r="AC16" s="347"/>
      <c r="AD16" s="347"/>
      <c r="AE16" s="347"/>
      <c r="AF16" s="347"/>
      <c r="AG16" s="347"/>
      <c r="AH16" s="347"/>
      <c r="AI16" s="347"/>
      <c r="AJ16" s="4" t="s">
        <v>1645</v>
      </c>
      <c r="AK16" s="4"/>
      <c r="AL16" s="4" t="s">
        <v>1455</v>
      </c>
      <c r="AM16" s="347"/>
      <c r="AN16" s="347"/>
      <c r="AO16" s="347"/>
      <c r="AP16" s="347"/>
      <c r="AQ16" s="347"/>
      <c r="AR16" s="347"/>
      <c r="AS16" s="347"/>
      <c r="AT16" s="4" t="s">
        <v>1514</v>
      </c>
      <c r="AU16" s="347"/>
      <c r="AV16" s="347"/>
      <c r="AW16" s="347"/>
      <c r="AX16" s="347"/>
      <c r="AY16" s="347"/>
      <c r="AZ16" s="347"/>
      <c r="BA16" s="347"/>
      <c r="BB16" s="347"/>
      <c r="BC16" s="347"/>
      <c r="BD16" s="347"/>
      <c r="BE16" s="347"/>
      <c r="BF16" s="347"/>
      <c r="BG16" s="347"/>
      <c r="BH16" s="347"/>
      <c r="BI16" s="347"/>
      <c r="BJ16" s="347"/>
      <c r="BK16" s="347"/>
      <c r="BL16" s="347"/>
      <c r="BM16" s="4" t="s">
        <v>1646</v>
      </c>
      <c r="BN16" s="347"/>
      <c r="BO16" s="347"/>
      <c r="BP16" s="4"/>
      <c r="BQ16" s="347"/>
      <c r="BR16" s="347"/>
      <c r="BS16" s="4" t="s">
        <v>1647</v>
      </c>
      <c r="BT16" s="347"/>
      <c r="BU16" s="347"/>
      <c r="BV16" s="347"/>
      <c r="BW16" s="347"/>
      <c r="BX16" s="4" t="s">
        <v>1455</v>
      </c>
      <c r="BY16" s="4" t="s">
        <v>1648</v>
      </c>
      <c r="BZ16" s="4" t="s">
        <v>1455</v>
      </c>
      <c r="CA16" s="4" t="s">
        <v>1455</v>
      </c>
      <c r="CB16" s="4"/>
      <c r="CC16" s="4" t="s">
        <v>1455</v>
      </c>
      <c r="CD16" s="4" t="s">
        <v>1455</v>
      </c>
      <c r="CE16" s="4" t="s">
        <v>1455</v>
      </c>
      <c r="CF16" s="4" t="s">
        <v>1455</v>
      </c>
      <c r="CG16" s="4" t="s">
        <v>1455</v>
      </c>
    </row>
    <row r="17" spans="1:85">
      <c r="A17" s="744">
        <v>1</v>
      </c>
      <c r="B17" s="744" t="s">
        <v>1278</v>
      </c>
      <c r="C17" s="744"/>
      <c r="D17" s="744" t="s">
        <v>1230</v>
      </c>
      <c r="E17" s="744" t="s">
        <v>1426</v>
      </c>
      <c r="F17" s="744" t="s">
        <v>301</v>
      </c>
      <c r="G17" s="745">
        <v>99858.86</v>
      </c>
      <c r="H17" s="745">
        <v>159774.18</v>
      </c>
      <c r="I17" s="745">
        <v>139802.41</v>
      </c>
      <c r="J17" s="745">
        <v>223683.86</v>
      </c>
      <c r="K17" s="745">
        <v>179745.95</v>
      </c>
      <c r="L17" s="745">
        <v>287593.53000000003</v>
      </c>
      <c r="M17" s="745">
        <v>239661.27</v>
      </c>
      <c r="N17" s="745">
        <v>383458.04</v>
      </c>
      <c r="O17" s="745">
        <v>299576.59000000003</v>
      </c>
      <c r="P17" s="745">
        <v>479322.55</v>
      </c>
      <c r="Q17" s="745">
        <v>339520.13</v>
      </c>
      <c r="R17" s="745">
        <v>543232.22</v>
      </c>
      <c r="S17" s="745">
        <v>379463.67999999999</v>
      </c>
      <c r="T17" s="745">
        <v>607141.9</v>
      </c>
      <c r="U17" s="347"/>
      <c r="V17" s="347"/>
      <c r="W17" s="347"/>
      <c r="X17" s="347"/>
      <c r="Y17" s="347"/>
      <c r="Z17" s="347"/>
      <c r="AA17" s="347"/>
      <c r="AB17" s="347"/>
      <c r="AC17" s="347"/>
      <c r="AD17" s="347"/>
      <c r="AE17" s="347"/>
      <c r="AF17" s="347"/>
      <c r="AG17" s="347"/>
      <c r="AH17" s="347"/>
      <c r="AI17" s="347"/>
      <c r="AJ17" s="4" t="s">
        <v>1649</v>
      </c>
      <c r="AK17" s="4"/>
      <c r="AL17" s="4" t="s">
        <v>1455</v>
      </c>
      <c r="AM17" s="347"/>
      <c r="AN17" s="347"/>
      <c r="AO17" s="347"/>
      <c r="AP17" s="347"/>
      <c r="AQ17" s="347"/>
      <c r="AR17" s="347"/>
      <c r="AS17" s="347"/>
      <c r="AT17" s="4"/>
      <c r="AU17" s="347"/>
      <c r="AV17" s="347"/>
      <c r="AW17" s="347"/>
      <c r="AX17" s="347"/>
      <c r="AY17" s="347"/>
      <c r="AZ17" s="347"/>
      <c r="BA17" s="347"/>
      <c r="BB17" s="347"/>
      <c r="BC17" s="347"/>
      <c r="BD17" s="347"/>
      <c r="BE17" s="347"/>
      <c r="BF17" s="347"/>
      <c r="BG17" s="347"/>
      <c r="BH17" s="347"/>
      <c r="BI17" s="347"/>
      <c r="BJ17" s="347"/>
      <c r="BK17" s="347"/>
      <c r="BL17" s="347"/>
      <c r="BM17" s="4" t="s">
        <v>1650</v>
      </c>
      <c r="BN17" s="347"/>
      <c r="BO17" s="347"/>
      <c r="BP17" s="347"/>
      <c r="BQ17" s="347"/>
      <c r="BR17" s="347"/>
      <c r="BS17" s="4"/>
      <c r="BT17" s="347"/>
      <c r="BU17" s="347"/>
      <c r="BV17" s="347"/>
      <c r="BW17" s="347"/>
      <c r="BX17" s="4" t="s">
        <v>1455</v>
      </c>
      <c r="BY17" s="4" t="s">
        <v>1651</v>
      </c>
      <c r="BZ17" s="4" t="s">
        <v>1455</v>
      </c>
      <c r="CA17" s="4" t="s">
        <v>1455</v>
      </c>
      <c r="CB17" s="4"/>
      <c r="CC17" s="4" t="s">
        <v>1455</v>
      </c>
      <c r="CD17" s="4" t="s">
        <v>1455</v>
      </c>
      <c r="CE17" s="4" t="s">
        <v>1455</v>
      </c>
      <c r="CF17" s="4" t="s">
        <v>1455</v>
      </c>
      <c r="CG17" s="4" t="s">
        <v>1455</v>
      </c>
    </row>
    <row r="18" spans="1:85">
      <c r="A18" s="744">
        <v>1</v>
      </c>
      <c r="B18" s="744" t="s">
        <v>1278</v>
      </c>
      <c r="C18" s="744"/>
      <c r="D18" s="744" t="s">
        <v>1230</v>
      </c>
      <c r="E18" s="744" t="s">
        <v>1467</v>
      </c>
      <c r="F18" s="744" t="s">
        <v>712</v>
      </c>
      <c r="G18" s="745">
        <v>121189.64</v>
      </c>
      <c r="H18" s="745">
        <v>212081.87</v>
      </c>
      <c r="I18" s="745">
        <v>157040.41</v>
      </c>
      <c r="J18" s="745">
        <v>274820.71999999997</v>
      </c>
      <c r="K18" s="745">
        <v>187528.32000000001</v>
      </c>
      <c r="L18" s="745">
        <v>328174.56</v>
      </c>
      <c r="M18" s="745">
        <v>223310.53</v>
      </c>
      <c r="N18" s="745">
        <v>390793.43</v>
      </c>
      <c r="O18" s="745">
        <v>262697.27</v>
      </c>
      <c r="P18" s="745">
        <v>459720.22</v>
      </c>
      <c r="Q18" s="745">
        <v>287968.03000000003</v>
      </c>
      <c r="R18" s="745">
        <v>503944.05</v>
      </c>
      <c r="S18" s="745">
        <v>312336.76</v>
      </c>
      <c r="T18" s="745">
        <v>546589.32999999996</v>
      </c>
      <c r="U18" s="347"/>
      <c r="V18" s="347"/>
      <c r="W18" s="347"/>
      <c r="X18" s="347"/>
      <c r="Y18" s="347"/>
      <c r="Z18" s="347"/>
      <c r="AA18" s="347"/>
      <c r="AB18" s="347"/>
      <c r="AC18" s="347"/>
      <c r="AD18" s="347"/>
      <c r="AE18" s="347"/>
      <c r="AF18" s="347"/>
      <c r="AG18" s="347"/>
      <c r="AH18" s="347"/>
      <c r="AI18" s="347"/>
      <c r="AJ18" s="4" t="s">
        <v>1652</v>
      </c>
      <c r="AK18" s="4"/>
      <c r="AL18" s="4" t="s">
        <v>1455</v>
      </c>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4" t="s">
        <v>1653</v>
      </c>
      <c r="BN18" s="347"/>
      <c r="BO18" s="347"/>
      <c r="BP18" s="347"/>
      <c r="BQ18" s="347"/>
      <c r="BR18" s="347"/>
      <c r="BS18" s="347"/>
      <c r="BT18" s="347"/>
      <c r="BU18" s="347"/>
      <c r="BV18" s="347"/>
      <c r="BW18" s="347"/>
      <c r="BX18" s="4" t="s">
        <v>1455</v>
      </c>
      <c r="BY18" s="4" t="s">
        <v>1654</v>
      </c>
      <c r="BZ18" s="4" t="s">
        <v>1455</v>
      </c>
      <c r="CA18" s="4" t="s">
        <v>1455</v>
      </c>
      <c r="CB18" s="4" t="s">
        <v>1455</v>
      </c>
      <c r="CC18" s="4"/>
      <c r="CD18" s="4" t="s">
        <v>1455</v>
      </c>
      <c r="CE18" s="4" t="s">
        <v>1455</v>
      </c>
      <c r="CF18" s="4" t="s">
        <v>1455</v>
      </c>
      <c r="CG18" s="4" t="s">
        <v>1455</v>
      </c>
    </row>
    <row r="19" spans="1:85">
      <c r="A19" s="744">
        <v>1</v>
      </c>
      <c r="B19" s="744" t="s">
        <v>1278</v>
      </c>
      <c r="C19" s="744"/>
      <c r="D19" s="744" t="s">
        <v>1230</v>
      </c>
      <c r="E19" s="744" t="s">
        <v>1467</v>
      </c>
      <c r="F19" s="744" t="s">
        <v>719</v>
      </c>
      <c r="G19" s="745">
        <v>96188.42</v>
      </c>
      <c r="H19" s="745">
        <v>168329.73</v>
      </c>
      <c r="I19" s="745">
        <v>125758.71</v>
      </c>
      <c r="J19" s="745">
        <v>220077.74</v>
      </c>
      <c r="K19" s="745">
        <v>152091.85</v>
      </c>
      <c r="L19" s="745">
        <v>266160.74</v>
      </c>
      <c r="M19" s="745">
        <v>185624.43</v>
      </c>
      <c r="N19" s="745">
        <v>324842.76</v>
      </c>
      <c r="O19" s="745">
        <v>219975.94</v>
      </c>
      <c r="P19" s="745">
        <v>384957.9</v>
      </c>
      <c r="Q19" s="745">
        <v>242265.35</v>
      </c>
      <c r="R19" s="745">
        <v>423964.37</v>
      </c>
      <c r="S19" s="745">
        <v>263053.48</v>
      </c>
      <c r="T19" s="745">
        <v>460343.6</v>
      </c>
      <c r="U19" s="347"/>
      <c r="V19" s="347"/>
      <c r="W19" s="347"/>
      <c r="X19" s="347"/>
      <c r="Y19" s="347"/>
      <c r="Z19" s="347"/>
      <c r="AA19" s="347"/>
      <c r="AB19" s="347"/>
      <c r="AC19" s="347"/>
      <c r="AD19" s="347"/>
      <c r="AE19" s="347"/>
      <c r="AF19" s="347"/>
      <c r="AG19" s="347"/>
      <c r="AH19" s="347"/>
      <c r="AI19" s="347"/>
      <c r="AJ19" s="4" t="s">
        <v>1655</v>
      </c>
      <c r="AK19" s="4"/>
      <c r="AL19" s="4" t="s">
        <v>1455</v>
      </c>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4" t="s">
        <v>1528</v>
      </c>
      <c r="BN19" s="347"/>
      <c r="BO19" s="347"/>
      <c r="BP19" s="347"/>
      <c r="BQ19" s="347"/>
      <c r="BR19" s="347"/>
      <c r="BS19" s="347"/>
      <c r="BT19" s="347"/>
      <c r="BU19" s="347"/>
      <c r="BV19" s="347"/>
      <c r="BW19" s="347"/>
      <c r="BX19" s="4" t="s">
        <v>1455</v>
      </c>
      <c r="BY19" s="4" t="s">
        <v>1656</v>
      </c>
      <c r="BZ19" s="4" t="s">
        <v>1455</v>
      </c>
      <c r="CA19" s="4" t="s">
        <v>1455</v>
      </c>
      <c r="CB19" s="4" t="s">
        <v>1455</v>
      </c>
      <c r="CC19" s="4"/>
      <c r="CD19" s="4" t="s">
        <v>1455</v>
      </c>
      <c r="CE19" s="4" t="s">
        <v>1455</v>
      </c>
      <c r="CF19" s="4" t="s">
        <v>1455</v>
      </c>
      <c r="CG19" s="4" t="s">
        <v>1455</v>
      </c>
    </row>
    <row r="20" spans="1:85">
      <c r="A20" s="744">
        <v>1</v>
      </c>
      <c r="B20" s="744" t="s">
        <v>1278</v>
      </c>
      <c r="C20" s="744"/>
      <c r="D20" s="744" t="s">
        <v>1230</v>
      </c>
      <c r="E20" s="744" t="s">
        <v>1467</v>
      </c>
      <c r="F20" s="744" t="s">
        <v>726</v>
      </c>
      <c r="G20" s="745">
        <v>92665.72</v>
      </c>
      <c r="H20" s="745">
        <v>162165.01</v>
      </c>
      <c r="I20" s="745">
        <v>126546.63</v>
      </c>
      <c r="J20" s="745">
        <v>221456.6</v>
      </c>
      <c r="K20" s="745">
        <v>160381.07999999999</v>
      </c>
      <c r="L20" s="745">
        <v>280666.89</v>
      </c>
      <c r="M20" s="745">
        <v>211534.13</v>
      </c>
      <c r="N20" s="745">
        <v>370184.72</v>
      </c>
      <c r="O20" s="745">
        <v>262254.55</v>
      </c>
      <c r="P20" s="745">
        <v>458945.47</v>
      </c>
      <c r="Q20" s="745">
        <v>295587.48</v>
      </c>
      <c r="R20" s="745">
        <v>517278.09</v>
      </c>
      <c r="S20" s="745">
        <v>328535.86</v>
      </c>
      <c r="T20" s="745">
        <v>574937.75</v>
      </c>
      <c r="U20" s="347"/>
      <c r="V20" s="347"/>
      <c r="W20" s="347"/>
      <c r="X20" s="347"/>
      <c r="Y20" s="347"/>
      <c r="Z20" s="347"/>
      <c r="AA20" s="347"/>
      <c r="AB20" s="347"/>
      <c r="AC20" s="347"/>
      <c r="AD20" s="347"/>
      <c r="AE20" s="347"/>
      <c r="AF20" s="347"/>
      <c r="AG20" s="347"/>
      <c r="AH20" s="347"/>
      <c r="AI20" s="347"/>
      <c r="AJ20" s="4" t="s">
        <v>1657</v>
      </c>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4" t="s">
        <v>1658</v>
      </c>
      <c r="BN20" s="347"/>
      <c r="BO20" s="347"/>
      <c r="BP20" s="347"/>
      <c r="BQ20" s="347"/>
      <c r="BR20" s="347"/>
      <c r="BS20" s="347"/>
      <c r="BT20" s="347"/>
      <c r="BU20" s="347"/>
      <c r="BV20" s="347"/>
      <c r="BW20" s="347"/>
      <c r="BX20" s="4" t="s">
        <v>1455</v>
      </c>
      <c r="BY20" s="4" t="s">
        <v>1659</v>
      </c>
      <c r="BZ20" s="4" t="s">
        <v>1455</v>
      </c>
      <c r="CA20" s="4" t="s">
        <v>1455</v>
      </c>
      <c r="CB20" s="4" t="s">
        <v>1455</v>
      </c>
      <c r="CC20" s="4"/>
      <c r="CD20" s="4" t="s">
        <v>1455</v>
      </c>
      <c r="CE20" s="4" t="s">
        <v>1455</v>
      </c>
      <c r="CF20" s="4" t="s">
        <v>1455</v>
      </c>
      <c r="CG20" s="4" t="s">
        <v>1455</v>
      </c>
    </row>
    <row r="21" spans="1:85">
      <c r="A21" s="744">
        <v>1</v>
      </c>
      <c r="B21" s="744" t="s">
        <v>1278</v>
      </c>
      <c r="C21" s="744"/>
      <c r="D21" s="744" t="s">
        <v>1230</v>
      </c>
      <c r="E21" s="744" t="s">
        <v>1467</v>
      </c>
      <c r="F21" s="744" t="s">
        <v>301</v>
      </c>
      <c r="G21" s="745">
        <v>98169.06</v>
      </c>
      <c r="H21" s="745">
        <v>157070.51</v>
      </c>
      <c r="I21" s="745">
        <v>137436.69</v>
      </c>
      <c r="J21" s="745">
        <v>219898.71</v>
      </c>
      <c r="K21" s="745">
        <v>176704.32</v>
      </c>
      <c r="L21" s="745">
        <v>282726.90999999997</v>
      </c>
      <c r="M21" s="745">
        <v>235605.75</v>
      </c>
      <c r="N21" s="745">
        <v>376969.21</v>
      </c>
      <c r="O21" s="745">
        <v>294507.19</v>
      </c>
      <c r="P21" s="745">
        <v>471211.52000000002</v>
      </c>
      <c r="Q21" s="745">
        <v>333774.82</v>
      </c>
      <c r="R21" s="745">
        <v>534039.72</v>
      </c>
      <c r="S21" s="745">
        <v>373042.44</v>
      </c>
      <c r="T21" s="745">
        <v>596867.92000000004</v>
      </c>
      <c r="U21" s="347"/>
      <c r="V21" s="347"/>
      <c r="W21" s="347"/>
      <c r="X21" s="347"/>
      <c r="Y21" s="347"/>
      <c r="Z21" s="347"/>
      <c r="AA21" s="347"/>
      <c r="AB21" s="347"/>
      <c r="AC21" s="347"/>
      <c r="AD21" s="347"/>
      <c r="AE21" s="347"/>
      <c r="AF21" s="347"/>
      <c r="AG21" s="347"/>
      <c r="AH21" s="347"/>
      <c r="AI21" s="347"/>
      <c r="AJ21" s="4" t="s">
        <v>1660</v>
      </c>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4"/>
      <c r="BN21" s="347"/>
      <c r="BO21" s="347"/>
      <c r="BP21" s="347"/>
      <c r="BQ21" s="347"/>
      <c r="BR21" s="347"/>
      <c r="BS21" s="347"/>
      <c r="BT21" s="347"/>
      <c r="BU21" s="347"/>
      <c r="BV21" s="347"/>
      <c r="BW21" s="347"/>
      <c r="BX21" s="4" t="s">
        <v>1455</v>
      </c>
      <c r="BY21" s="4" t="s">
        <v>1661</v>
      </c>
      <c r="BZ21" s="4" t="s">
        <v>1455</v>
      </c>
      <c r="CA21" s="4" t="s">
        <v>1455</v>
      </c>
      <c r="CB21" s="4" t="s">
        <v>1455</v>
      </c>
      <c r="CC21" s="4"/>
      <c r="CD21" s="4" t="s">
        <v>1455</v>
      </c>
      <c r="CE21" s="4" t="s">
        <v>1455</v>
      </c>
      <c r="CF21" s="4" t="s">
        <v>1455</v>
      </c>
      <c r="CG21" s="4" t="s">
        <v>1455</v>
      </c>
    </row>
    <row r="22" spans="1:85">
      <c r="A22" s="744">
        <v>1</v>
      </c>
      <c r="B22" s="744" t="s">
        <v>1278</v>
      </c>
      <c r="C22" s="744"/>
      <c r="D22" s="744" t="s">
        <v>1230</v>
      </c>
      <c r="E22" s="744" t="s">
        <v>1504</v>
      </c>
      <c r="F22" s="744" t="s">
        <v>712</v>
      </c>
      <c r="G22" s="745">
        <v>123023.38</v>
      </c>
      <c r="H22" s="745">
        <v>215290.91</v>
      </c>
      <c r="I22" s="745">
        <v>159501.85999999999</v>
      </c>
      <c r="J22" s="745">
        <v>279128.25</v>
      </c>
      <c r="K22" s="745">
        <v>190539.71</v>
      </c>
      <c r="L22" s="745">
        <v>333444.5</v>
      </c>
      <c r="M22" s="745">
        <v>227000.07</v>
      </c>
      <c r="N22" s="745">
        <v>397250.12</v>
      </c>
      <c r="O22" s="745">
        <v>267103.19</v>
      </c>
      <c r="P22" s="745">
        <v>467430.58</v>
      </c>
      <c r="Q22" s="745">
        <v>292835.61</v>
      </c>
      <c r="R22" s="745">
        <v>512462.31</v>
      </c>
      <c r="S22" s="745">
        <v>317685.06</v>
      </c>
      <c r="T22" s="745">
        <v>555948.85</v>
      </c>
      <c r="U22" s="347"/>
      <c r="V22" s="347"/>
      <c r="W22" s="347"/>
      <c r="X22" s="347"/>
      <c r="Y22" s="347"/>
      <c r="Z22" s="347"/>
      <c r="AA22" s="347"/>
      <c r="AB22" s="347"/>
      <c r="AC22" s="347"/>
      <c r="AD22" s="347"/>
      <c r="AE22" s="347"/>
      <c r="AF22" s="347"/>
      <c r="AG22" s="347"/>
      <c r="AH22" s="347"/>
      <c r="AI22" s="347"/>
      <c r="AJ22" s="4" t="s">
        <v>1662</v>
      </c>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4" t="s">
        <v>1455</v>
      </c>
      <c r="BY22" s="4" t="s">
        <v>1455</v>
      </c>
      <c r="BZ22" s="4" t="s">
        <v>1455</v>
      </c>
      <c r="CA22" s="4" t="s">
        <v>1455</v>
      </c>
      <c r="CB22" s="4" t="s">
        <v>1455</v>
      </c>
      <c r="CC22" s="4"/>
      <c r="CD22" s="4" t="s">
        <v>1455</v>
      </c>
      <c r="CE22" s="4" t="s">
        <v>1455</v>
      </c>
      <c r="CF22" s="4" t="s">
        <v>1455</v>
      </c>
      <c r="CG22" s="4" t="s">
        <v>1455</v>
      </c>
    </row>
    <row r="23" spans="1:85">
      <c r="A23" s="744">
        <v>1</v>
      </c>
      <c r="B23" s="744" t="s">
        <v>1278</v>
      </c>
      <c r="C23" s="744"/>
      <c r="D23" s="744" t="s">
        <v>1230</v>
      </c>
      <c r="E23" s="744" t="s">
        <v>1504</v>
      </c>
      <c r="F23" s="744" t="s">
        <v>719</v>
      </c>
      <c r="G23" s="745">
        <v>97104.68</v>
      </c>
      <c r="H23" s="745">
        <v>169933.19</v>
      </c>
      <c r="I23" s="745">
        <v>127072.2</v>
      </c>
      <c r="J23" s="745">
        <v>222376.35</v>
      </c>
      <c r="K23" s="745">
        <v>153802.82</v>
      </c>
      <c r="L23" s="745">
        <v>269154.94</v>
      </c>
      <c r="M23" s="745">
        <v>187930.99</v>
      </c>
      <c r="N23" s="745">
        <v>328879.24</v>
      </c>
      <c r="O23" s="745">
        <v>222814.11</v>
      </c>
      <c r="P23" s="745">
        <v>389924.69</v>
      </c>
      <c r="Q23" s="745">
        <v>245455.77</v>
      </c>
      <c r="R23" s="745">
        <v>429547.6</v>
      </c>
      <c r="S23" s="745">
        <v>266593.21999999997</v>
      </c>
      <c r="T23" s="745">
        <v>466538.13</v>
      </c>
      <c r="U23" s="347"/>
      <c r="V23" s="347"/>
      <c r="W23" s="347"/>
      <c r="X23" s="347"/>
      <c r="Y23" s="347"/>
      <c r="Z23" s="347"/>
      <c r="AA23" s="347"/>
      <c r="AB23" s="347"/>
      <c r="AC23" s="347"/>
      <c r="AD23" s="347"/>
      <c r="AE23" s="347"/>
      <c r="AF23" s="347"/>
      <c r="AG23" s="347"/>
      <c r="AH23" s="347"/>
      <c r="AI23" s="347"/>
      <c r="AJ23" s="4" t="s">
        <v>1663</v>
      </c>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4" t="s">
        <v>1455</v>
      </c>
      <c r="BY23" s="4" t="s">
        <v>1455</v>
      </c>
      <c r="BZ23" s="4" t="s">
        <v>1455</v>
      </c>
      <c r="CA23" s="4" t="s">
        <v>1455</v>
      </c>
      <c r="CB23" s="4" t="s">
        <v>1455</v>
      </c>
      <c r="CC23" s="4"/>
      <c r="CD23" s="4" t="s">
        <v>1455</v>
      </c>
      <c r="CE23" s="4" t="s">
        <v>1455</v>
      </c>
      <c r="CF23" s="4" t="s">
        <v>1455</v>
      </c>
      <c r="CG23" s="4" t="s">
        <v>1455</v>
      </c>
    </row>
    <row r="24" spans="1:85">
      <c r="A24" s="744">
        <v>1</v>
      </c>
      <c r="B24" s="744" t="s">
        <v>1278</v>
      </c>
      <c r="C24" s="744"/>
      <c r="D24" s="744" t="s">
        <v>1230</v>
      </c>
      <c r="E24" s="744" t="s">
        <v>1504</v>
      </c>
      <c r="F24" s="744" t="s">
        <v>726</v>
      </c>
      <c r="G24" s="745">
        <v>93141.759999999995</v>
      </c>
      <c r="H24" s="745">
        <v>162998.07999999999</v>
      </c>
      <c r="I24" s="745">
        <v>127096.2</v>
      </c>
      <c r="J24" s="745">
        <v>222418.35</v>
      </c>
      <c r="K24" s="745">
        <v>161002.46</v>
      </c>
      <c r="L24" s="745">
        <v>281754.31</v>
      </c>
      <c r="M24" s="745">
        <v>212277.97</v>
      </c>
      <c r="N24" s="745">
        <v>371486.44</v>
      </c>
      <c r="O24" s="745">
        <v>263104.96999999997</v>
      </c>
      <c r="P24" s="745">
        <v>460433.71</v>
      </c>
      <c r="Q24" s="745">
        <v>296491.32</v>
      </c>
      <c r="R24" s="745">
        <v>518859.8</v>
      </c>
      <c r="S24" s="745">
        <v>329478.99</v>
      </c>
      <c r="T24" s="745">
        <v>576588.24</v>
      </c>
      <c r="U24" s="347"/>
      <c r="V24" s="347"/>
      <c r="W24" s="347"/>
      <c r="X24" s="347"/>
      <c r="Y24" s="347"/>
      <c r="Z24" s="347"/>
      <c r="AA24" s="347"/>
      <c r="AB24" s="347"/>
      <c r="AC24" s="347"/>
      <c r="AD24" s="347"/>
      <c r="AE24" s="347"/>
      <c r="AF24" s="347"/>
      <c r="AG24" s="347"/>
      <c r="AH24" s="347"/>
      <c r="AI24" s="347"/>
      <c r="AJ24" s="4"/>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4" t="s">
        <v>1455</v>
      </c>
      <c r="BY24" s="4" t="s">
        <v>1455</v>
      </c>
      <c r="BZ24" s="4" t="s">
        <v>1455</v>
      </c>
      <c r="CA24" s="4" t="s">
        <v>1455</v>
      </c>
      <c r="CB24" s="4" t="s">
        <v>1455</v>
      </c>
      <c r="CC24" s="4"/>
      <c r="CD24" s="4" t="s">
        <v>1455</v>
      </c>
      <c r="CE24" s="4" t="s">
        <v>1455</v>
      </c>
      <c r="CF24" s="4" t="s">
        <v>1455</v>
      </c>
      <c r="CG24" s="4" t="s">
        <v>1455</v>
      </c>
    </row>
    <row r="25" spans="1:85">
      <c r="A25" s="744">
        <v>1</v>
      </c>
      <c r="B25" s="744" t="s">
        <v>1278</v>
      </c>
      <c r="C25" s="744"/>
      <c r="D25" s="744" t="s">
        <v>1230</v>
      </c>
      <c r="E25" s="744" t="s">
        <v>1504</v>
      </c>
      <c r="F25" s="744" t="s">
        <v>301</v>
      </c>
      <c r="G25" s="745">
        <v>99371.74</v>
      </c>
      <c r="H25" s="745">
        <v>158994.78</v>
      </c>
      <c r="I25" s="745">
        <v>139120.43</v>
      </c>
      <c r="J25" s="745">
        <v>222592.69</v>
      </c>
      <c r="K25" s="745">
        <v>178869.13</v>
      </c>
      <c r="L25" s="745">
        <v>286190.59999999998</v>
      </c>
      <c r="M25" s="745">
        <v>238492.17</v>
      </c>
      <c r="N25" s="745">
        <v>381587.47</v>
      </c>
      <c r="O25" s="745">
        <v>298115.21000000002</v>
      </c>
      <c r="P25" s="745">
        <v>476984.34</v>
      </c>
      <c r="Q25" s="745">
        <v>337863.9</v>
      </c>
      <c r="R25" s="745">
        <v>540582.25</v>
      </c>
      <c r="S25" s="745">
        <v>377612.6</v>
      </c>
      <c r="T25" s="745">
        <v>604180.17000000004</v>
      </c>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4" t="s">
        <v>1455</v>
      </c>
      <c r="BY25" s="4" t="s">
        <v>1455</v>
      </c>
      <c r="BZ25" s="4" t="s">
        <v>1455</v>
      </c>
      <c r="CA25" s="4" t="s">
        <v>1455</v>
      </c>
      <c r="CB25" s="4" t="s">
        <v>1455</v>
      </c>
      <c r="CC25" s="4"/>
      <c r="CD25" s="4" t="s">
        <v>1455</v>
      </c>
      <c r="CE25" s="4" t="s">
        <v>1455</v>
      </c>
      <c r="CF25" s="4" t="s">
        <v>1455</v>
      </c>
      <c r="CG25" s="4" t="s">
        <v>1455</v>
      </c>
    </row>
    <row r="26" spans="1:85">
      <c r="A26" s="744">
        <v>1</v>
      </c>
      <c r="B26" s="744" t="s">
        <v>1278</v>
      </c>
      <c r="C26" s="744"/>
      <c r="D26" s="744" t="s">
        <v>1230</v>
      </c>
      <c r="E26" s="744" t="s">
        <v>1539</v>
      </c>
      <c r="F26" s="744" t="s">
        <v>712</v>
      </c>
      <c r="G26" s="745">
        <v>129403.95</v>
      </c>
      <c r="H26" s="745">
        <v>226456.92</v>
      </c>
      <c r="I26" s="745">
        <v>167888.22</v>
      </c>
      <c r="J26" s="745">
        <v>293804.38</v>
      </c>
      <c r="K26" s="745">
        <v>200654.21</v>
      </c>
      <c r="L26" s="745">
        <v>351144.86</v>
      </c>
      <c r="M26" s="745">
        <v>239188.15</v>
      </c>
      <c r="N26" s="745">
        <v>418579.26</v>
      </c>
      <c r="O26" s="745">
        <v>281532.03000000003</v>
      </c>
      <c r="P26" s="745">
        <v>492681.05</v>
      </c>
      <c r="Q26" s="745">
        <v>308704.93</v>
      </c>
      <c r="R26" s="745">
        <v>540233.63</v>
      </c>
      <c r="S26" s="745">
        <v>334992.74</v>
      </c>
      <c r="T26" s="745">
        <v>586237.30000000005</v>
      </c>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4" t="s">
        <v>1455</v>
      </c>
      <c r="BY26" s="4" t="s">
        <v>1455</v>
      </c>
      <c r="BZ26" s="4" t="s">
        <v>1455</v>
      </c>
      <c r="CA26" s="4" t="s">
        <v>1455</v>
      </c>
      <c r="CB26" s="4" t="s">
        <v>1455</v>
      </c>
      <c r="CC26" s="4"/>
      <c r="CD26" s="4" t="s">
        <v>1455</v>
      </c>
      <c r="CE26" s="4" t="s">
        <v>1455</v>
      </c>
      <c r="CF26" s="4" t="s">
        <v>1455</v>
      </c>
      <c r="CG26" s="4" t="s">
        <v>1455</v>
      </c>
    </row>
    <row r="27" spans="1:85">
      <c r="A27" s="744">
        <v>1</v>
      </c>
      <c r="B27" s="744" t="s">
        <v>1278</v>
      </c>
      <c r="C27" s="744"/>
      <c r="D27" s="744" t="s">
        <v>1230</v>
      </c>
      <c r="E27" s="744" t="s">
        <v>1539</v>
      </c>
      <c r="F27" s="744" t="s">
        <v>719</v>
      </c>
      <c r="G27" s="745">
        <v>101420.94</v>
      </c>
      <c r="H27" s="745">
        <v>177486.64</v>
      </c>
      <c r="I27" s="745">
        <v>132875.67000000001</v>
      </c>
      <c r="J27" s="745">
        <v>232532.42</v>
      </c>
      <c r="K27" s="745">
        <v>160991.37</v>
      </c>
      <c r="L27" s="745">
        <v>281734.90000000002</v>
      </c>
      <c r="M27" s="745">
        <v>197007.38</v>
      </c>
      <c r="N27" s="745">
        <v>344762.91</v>
      </c>
      <c r="O27" s="745">
        <v>233715.5</v>
      </c>
      <c r="P27" s="745">
        <v>409002.12</v>
      </c>
      <c r="Q27" s="745">
        <v>257551.48</v>
      </c>
      <c r="R27" s="745">
        <v>450715.09</v>
      </c>
      <c r="S27" s="745">
        <v>279831.64</v>
      </c>
      <c r="T27" s="745">
        <v>489705.37</v>
      </c>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4" t="s">
        <v>1455</v>
      </c>
      <c r="BY27" s="4" t="s">
        <v>1455</v>
      </c>
      <c r="BZ27" s="4" t="s">
        <v>1455</v>
      </c>
      <c r="CA27" s="4" t="s">
        <v>1455</v>
      </c>
      <c r="CB27" s="4" t="s">
        <v>1455</v>
      </c>
      <c r="CC27" s="4"/>
      <c r="CD27" s="4" t="s">
        <v>1455</v>
      </c>
      <c r="CE27" s="4" t="s">
        <v>1455</v>
      </c>
      <c r="CF27" s="4" t="s">
        <v>1455</v>
      </c>
      <c r="CG27" s="4" t="s">
        <v>1455</v>
      </c>
    </row>
    <row r="28" spans="1:85">
      <c r="A28" s="744">
        <v>1</v>
      </c>
      <c r="B28" s="744" t="s">
        <v>1278</v>
      </c>
      <c r="C28" s="744"/>
      <c r="D28" s="744" t="s">
        <v>1230</v>
      </c>
      <c r="E28" s="744" t="s">
        <v>1539</v>
      </c>
      <c r="F28" s="744" t="s">
        <v>726</v>
      </c>
      <c r="G28" s="745">
        <v>96735.76</v>
      </c>
      <c r="H28" s="745">
        <v>169287.58</v>
      </c>
      <c r="I28" s="745">
        <v>131864.79</v>
      </c>
      <c r="J28" s="745">
        <v>230763.38</v>
      </c>
      <c r="K28" s="745">
        <v>166941.81</v>
      </c>
      <c r="L28" s="745">
        <v>292148.15999999997</v>
      </c>
      <c r="M28" s="745">
        <v>220006.58</v>
      </c>
      <c r="N28" s="745">
        <v>385011.51</v>
      </c>
      <c r="O28" s="745">
        <v>272587.13</v>
      </c>
      <c r="P28" s="745">
        <v>477027.48</v>
      </c>
      <c r="Q28" s="745">
        <v>307102.82</v>
      </c>
      <c r="R28" s="745">
        <v>537429.93000000005</v>
      </c>
      <c r="S28" s="745">
        <v>341188.08</v>
      </c>
      <c r="T28" s="745">
        <v>597079.14</v>
      </c>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347"/>
      <c r="BG28" s="347"/>
      <c r="BH28" s="347"/>
      <c r="BI28" s="347"/>
      <c r="BJ28" s="347"/>
      <c r="BK28" s="347"/>
      <c r="BL28" s="347"/>
      <c r="BM28" s="347"/>
      <c r="BN28" s="347"/>
      <c r="BO28" s="347"/>
      <c r="BP28" s="347"/>
      <c r="BQ28" s="347"/>
      <c r="BR28" s="347"/>
      <c r="BS28" s="347"/>
      <c r="BT28" s="347"/>
      <c r="BU28" s="347"/>
      <c r="BV28" s="347"/>
      <c r="BW28" s="347"/>
      <c r="BX28" s="4" t="s">
        <v>1455</v>
      </c>
      <c r="BY28" s="4" t="s">
        <v>1455</v>
      </c>
      <c r="BZ28" s="4" t="s">
        <v>1455</v>
      </c>
      <c r="CA28" s="4" t="s">
        <v>1455</v>
      </c>
      <c r="CB28" s="4" t="s">
        <v>1455</v>
      </c>
      <c r="CC28" s="4"/>
      <c r="CD28" s="4" t="s">
        <v>1455</v>
      </c>
      <c r="CE28" s="4" t="s">
        <v>1455</v>
      </c>
      <c r="CF28" s="4" t="s">
        <v>1455</v>
      </c>
      <c r="CG28" s="4" t="s">
        <v>1455</v>
      </c>
    </row>
    <row r="29" spans="1:85">
      <c r="A29" s="744">
        <v>1</v>
      </c>
      <c r="B29" s="744" t="s">
        <v>1278</v>
      </c>
      <c r="C29" s="744"/>
      <c r="D29" s="744" t="s">
        <v>1230</v>
      </c>
      <c r="E29" s="744" t="s">
        <v>1539</v>
      </c>
      <c r="F29" s="744" t="s">
        <v>301</v>
      </c>
      <c r="G29" s="745">
        <v>104148.04</v>
      </c>
      <c r="H29" s="745">
        <v>166636.85999999999</v>
      </c>
      <c r="I29" s="745">
        <v>145807.25</v>
      </c>
      <c r="J29" s="745">
        <v>233291.6</v>
      </c>
      <c r="K29" s="745">
        <v>187466.47</v>
      </c>
      <c r="L29" s="745">
        <v>299946.34999999998</v>
      </c>
      <c r="M29" s="745">
        <v>249955.29</v>
      </c>
      <c r="N29" s="745">
        <v>399928.47</v>
      </c>
      <c r="O29" s="745">
        <v>312444.11</v>
      </c>
      <c r="P29" s="745">
        <v>499910.58</v>
      </c>
      <c r="Q29" s="745">
        <v>354103.32</v>
      </c>
      <c r="R29" s="745">
        <v>566565.32999999996</v>
      </c>
      <c r="S29" s="745">
        <v>395762.54</v>
      </c>
      <c r="T29" s="745">
        <v>633220.06999999995</v>
      </c>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4" t="s">
        <v>1455</v>
      </c>
      <c r="BY29" s="4" t="s">
        <v>1455</v>
      </c>
      <c r="BZ29" s="4" t="s">
        <v>1455</v>
      </c>
      <c r="CA29" s="4" t="s">
        <v>1455</v>
      </c>
      <c r="CB29" s="4" t="s">
        <v>1455</v>
      </c>
      <c r="CC29" s="4"/>
      <c r="CD29" s="4" t="s">
        <v>1455</v>
      </c>
      <c r="CE29" s="4" t="s">
        <v>1455</v>
      </c>
      <c r="CF29" s="4" t="s">
        <v>1455</v>
      </c>
      <c r="CG29" s="4" t="s">
        <v>1455</v>
      </c>
    </row>
    <row r="30" spans="1:85">
      <c r="A30" s="744">
        <v>1</v>
      </c>
      <c r="B30" s="744" t="s">
        <v>1278</v>
      </c>
      <c r="C30" s="744"/>
      <c r="D30" s="744" t="s">
        <v>1230</v>
      </c>
      <c r="E30" s="744" t="s">
        <v>1565</v>
      </c>
      <c r="F30" s="744" t="s">
        <v>712</v>
      </c>
      <c r="G30" s="745">
        <v>120598.58</v>
      </c>
      <c r="H30" s="745">
        <v>211047.51</v>
      </c>
      <c r="I30" s="745">
        <v>156257.51999999999</v>
      </c>
      <c r="J30" s="745">
        <v>273450.65000000002</v>
      </c>
      <c r="K30" s="745">
        <v>186579.07</v>
      </c>
      <c r="L30" s="745">
        <v>326513.37</v>
      </c>
      <c r="M30" s="745">
        <v>222159.52</v>
      </c>
      <c r="N30" s="745">
        <v>388779.16</v>
      </c>
      <c r="O30" s="745">
        <v>261330.17</v>
      </c>
      <c r="P30" s="745">
        <v>457327.79</v>
      </c>
      <c r="Q30" s="745">
        <v>286461.88</v>
      </c>
      <c r="R30" s="745">
        <v>501308.29</v>
      </c>
      <c r="S30" s="745">
        <v>310689.45</v>
      </c>
      <c r="T30" s="745">
        <v>543706.54</v>
      </c>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7"/>
      <c r="BI30" s="347"/>
      <c r="BJ30" s="347"/>
      <c r="BK30" s="347"/>
      <c r="BL30" s="347"/>
      <c r="BM30" s="347"/>
      <c r="BN30" s="347"/>
      <c r="BO30" s="347"/>
      <c r="BP30" s="347"/>
      <c r="BQ30" s="347"/>
      <c r="BR30" s="347"/>
      <c r="BS30" s="347"/>
      <c r="BT30" s="347"/>
      <c r="BU30" s="347"/>
      <c r="BV30" s="347"/>
      <c r="BW30" s="347"/>
      <c r="BX30" s="4" t="s">
        <v>1455</v>
      </c>
      <c r="BY30" s="4" t="s">
        <v>1455</v>
      </c>
      <c r="BZ30" s="4" t="s">
        <v>1455</v>
      </c>
      <c r="CA30" s="4" t="s">
        <v>1455</v>
      </c>
      <c r="CB30" s="4" t="s">
        <v>1455</v>
      </c>
      <c r="CC30" s="4" t="s">
        <v>1455</v>
      </c>
      <c r="CD30" s="4" t="s">
        <v>1455</v>
      </c>
      <c r="CE30" s="4"/>
      <c r="CF30" s="4" t="s">
        <v>1455</v>
      </c>
      <c r="CG30" s="4" t="s">
        <v>1455</v>
      </c>
    </row>
    <row r="31" spans="1:85">
      <c r="A31" s="744">
        <v>1</v>
      </c>
      <c r="B31" s="744" t="s">
        <v>1278</v>
      </c>
      <c r="C31" s="744"/>
      <c r="D31" s="744" t="s">
        <v>1230</v>
      </c>
      <c r="E31" s="744" t="s">
        <v>1565</v>
      </c>
      <c r="F31" s="744" t="s">
        <v>719</v>
      </c>
      <c r="G31" s="745">
        <v>95826.72</v>
      </c>
      <c r="H31" s="745">
        <v>167696.76999999999</v>
      </c>
      <c r="I31" s="745">
        <v>125262.8</v>
      </c>
      <c r="J31" s="745">
        <v>219209.9</v>
      </c>
      <c r="K31" s="745">
        <v>151467.70000000001</v>
      </c>
      <c r="L31" s="745">
        <v>265068.48</v>
      </c>
      <c r="M31" s="745">
        <v>184819.17</v>
      </c>
      <c r="N31" s="745">
        <v>323433.53999999998</v>
      </c>
      <c r="O31" s="745">
        <v>219000.78</v>
      </c>
      <c r="P31" s="745">
        <v>383251.37</v>
      </c>
      <c r="Q31" s="745">
        <v>241178.5</v>
      </c>
      <c r="R31" s="745">
        <v>422062.37</v>
      </c>
      <c r="S31" s="745">
        <v>261858.31</v>
      </c>
      <c r="T31" s="745">
        <v>458252.05</v>
      </c>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4" t="s">
        <v>1455</v>
      </c>
      <c r="BY31" s="4" t="s">
        <v>1455</v>
      </c>
      <c r="BZ31" s="4" t="s">
        <v>1455</v>
      </c>
      <c r="CA31" s="4" t="s">
        <v>1455</v>
      </c>
      <c r="CB31" s="4" t="s">
        <v>1455</v>
      </c>
      <c r="CC31" s="4" t="s">
        <v>1455</v>
      </c>
      <c r="CD31" s="4" t="s">
        <v>1455</v>
      </c>
      <c r="CE31" s="4"/>
      <c r="CF31" s="4" t="s">
        <v>1455</v>
      </c>
      <c r="CG31" s="4" t="s">
        <v>1455</v>
      </c>
    </row>
    <row r="32" spans="1:85">
      <c r="A32" s="744">
        <v>1</v>
      </c>
      <c r="B32" s="744" t="s">
        <v>1278</v>
      </c>
      <c r="C32" s="744"/>
      <c r="D32" s="744" t="s">
        <v>1230</v>
      </c>
      <c r="E32" s="744" t="s">
        <v>1565</v>
      </c>
      <c r="F32" s="744" t="s">
        <v>726</v>
      </c>
      <c r="G32" s="745">
        <v>92398.3</v>
      </c>
      <c r="H32" s="745">
        <v>161697.01999999999</v>
      </c>
      <c r="I32" s="745">
        <v>126201.47</v>
      </c>
      <c r="J32" s="745">
        <v>220852.57</v>
      </c>
      <c r="K32" s="745">
        <v>159958.6</v>
      </c>
      <c r="L32" s="745">
        <v>279927.55</v>
      </c>
      <c r="M32" s="745">
        <v>210991.99</v>
      </c>
      <c r="N32" s="745">
        <v>369235.98</v>
      </c>
      <c r="O32" s="745">
        <v>261596.73</v>
      </c>
      <c r="P32" s="745">
        <v>457794.28</v>
      </c>
      <c r="Q32" s="745">
        <v>294856.94</v>
      </c>
      <c r="R32" s="745">
        <v>515999.65</v>
      </c>
      <c r="S32" s="745">
        <v>327736.13</v>
      </c>
      <c r="T32" s="745">
        <v>573538.22</v>
      </c>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4" t="s">
        <v>1455</v>
      </c>
      <c r="BY32" s="4" t="s">
        <v>1455</v>
      </c>
      <c r="BZ32" s="4" t="s">
        <v>1455</v>
      </c>
      <c r="CA32" s="4" t="s">
        <v>1455</v>
      </c>
      <c r="CB32" s="4" t="s">
        <v>1455</v>
      </c>
      <c r="CC32" s="4" t="s">
        <v>1455</v>
      </c>
      <c r="CD32" s="4" t="s">
        <v>1455</v>
      </c>
      <c r="CE32" s="4"/>
      <c r="CF32" s="4" t="s">
        <v>1455</v>
      </c>
      <c r="CG32" s="4" t="s">
        <v>1455</v>
      </c>
    </row>
    <row r="33" spans="1:85">
      <c r="A33" s="744">
        <v>1</v>
      </c>
      <c r="B33" s="744" t="s">
        <v>1278</v>
      </c>
      <c r="C33" s="744"/>
      <c r="D33" s="744" t="s">
        <v>1230</v>
      </c>
      <c r="E33" s="744" t="s">
        <v>1565</v>
      </c>
      <c r="F33" s="744" t="s">
        <v>301</v>
      </c>
      <c r="G33" s="745">
        <v>97746.61</v>
      </c>
      <c r="H33" s="745">
        <v>156394.59</v>
      </c>
      <c r="I33" s="745">
        <v>136845.26</v>
      </c>
      <c r="J33" s="745">
        <v>218952.42</v>
      </c>
      <c r="K33" s="745">
        <v>175943.91</v>
      </c>
      <c r="L33" s="745">
        <v>281510.25</v>
      </c>
      <c r="M33" s="745">
        <v>234591.88</v>
      </c>
      <c r="N33" s="745">
        <v>375347.01</v>
      </c>
      <c r="O33" s="745">
        <v>293239.84000000003</v>
      </c>
      <c r="P33" s="745">
        <v>469183.76</v>
      </c>
      <c r="Q33" s="745">
        <v>332338.49</v>
      </c>
      <c r="R33" s="745">
        <v>531741.59</v>
      </c>
      <c r="S33" s="745">
        <v>371437.14</v>
      </c>
      <c r="T33" s="745">
        <v>594299.43000000005</v>
      </c>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4" t="s">
        <v>1455</v>
      </c>
      <c r="BY33" s="4" t="s">
        <v>1455</v>
      </c>
      <c r="BZ33" s="4" t="s">
        <v>1455</v>
      </c>
      <c r="CA33" s="4" t="s">
        <v>1455</v>
      </c>
      <c r="CB33" s="4" t="s">
        <v>1455</v>
      </c>
      <c r="CC33" s="4" t="s">
        <v>1455</v>
      </c>
      <c r="CD33" s="4" t="s">
        <v>1455</v>
      </c>
      <c r="CE33" s="4"/>
      <c r="CF33" s="4" t="s">
        <v>1455</v>
      </c>
      <c r="CG33" s="4" t="s">
        <v>1455</v>
      </c>
    </row>
    <row r="34" spans="1:85">
      <c r="A34" s="744">
        <v>1</v>
      </c>
      <c r="B34" s="744" t="s">
        <v>1278</v>
      </c>
      <c r="C34" s="744"/>
      <c r="D34" s="744" t="s">
        <v>1244</v>
      </c>
      <c r="E34" s="744" t="s">
        <v>1297</v>
      </c>
      <c r="F34" s="744" t="s">
        <v>712</v>
      </c>
      <c r="G34" s="745">
        <v>110276.78</v>
      </c>
      <c r="H34" s="745">
        <v>192984.36</v>
      </c>
      <c r="I34" s="745">
        <v>143073.87</v>
      </c>
      <c r="J34" s="745">
        <v>250379.28</v>
      </c>
      <c r="K34" s="745">
        <v>170997.97</v>
      </c>
      <c r="L34" s="745">
        <v>299246.44</v>
      </c>
      <c r="M34" s="745">
        <v>203838.12</v>
      </c>
      <c r="N34" s="745">
        <v>356716.71</v>
      </c>
      <c r="O34" s="745">
        <v>239924.83</v>
      </c>
      <c r="P34" s="745">
        <v>419868.46</v>
      </c>
      <c r="Q34" s="745">
        <v>263082.42</v>
      </c>
      <c r="R34" s="745">
        <v>460394.23999999999</v>
      </c>
      <c r="S34" s="745">
        <v>285486.2</v>
      </c>
      <c r="T34" s="745">
        <v>499600.85</v>
      </c>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4" t="s">
        <v>1455</v>
      </c>
      <c r="BY34" s="4" t="s">
        <v>1455</v>
      </c>
      <c r="BZ34" s="4" t="s">
        <v>1455</v>
      </c>
      <c r="CA34" s="4" t="s">
        <v>1455</v>
      </c>
      <c r="CB34" s="4" t="s">
        <v>1455</v>
      </c>
      <c r="CC34" s="4" t="s">
        <v>1455</v>
      </c>
      <c r="CD34" s="4" t="s">
        <v>1455</v>
      </c>
      <c r="CE34" s="4"/>
      <c r="CF34" s="4" t="s">
        <v>1455</v>
      </c>
      <c r="CG34" s="4" t="s">
        <v>1455</v>
      </c>
    </row>
    <row r="35" spans="1:85">
      <c r="A35" s="744">
        <v>1</v>
      </c>
      <c r="B35" s="744" t="s">
        <v>1278</v>
      </c>
      <c r="C35" s="744"/>
      <c r="D35" s="744" t="s">
        <v>1244</v>
      </c>
      <c r="E35" s="744" t="s">
        <v>1297</v>
      </c>
      <c r="F35" s="744" t="s">
        <v>719</v>
      </c>
      <c r="G35" s="745">
        <v>86422.399999999994</v>
      </c>
      <c r="H35" s="745">
        <v>151239.20000000001</v>
      </c>
      <c r="I35" s="745">
        <v>113227.11</v>
      </c>
      <c r="J35" s="745">
        <v>198147.45</v>
      </c>
      <c r="K35" s="745">
        <v>137187.03</v>
      </c>
      <c r="L35" s="745">
        <v>240077.29</v>
      </c>
      <c r="M35" s="745">
        <v>167880.74</v>
      </c>
      <c r="N35" s="745">
        <v>293791.3</v>
      </c>
      <c r="O35" s="745">
        <v>199163.2</v>
      </c>
      <c r="P35" s="745">
        <v>348535.61</v>
      </c>
      <c r="Q35" s="745">
        <v>219476.2</v>
      </c>
      <c r="R35" s="745">
        <v>384083.36</v>
      </c>
      <c r="S35" s="745">
        <v>238463.62</v>
      </c>
      <c r="T35" s="745">
        <v>417311.34</v>
      </c>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4" t="s">
        <v>1455</v>
      </c>
      <c r="BY35" s="4" t="s">
        <v>1455</v>
      </c>
      <c r="BZ35" s="4" t="s">
        <v>1455</v>
      </c>
      <c r="CA35" s="4" t="s">
        <v>1455</v>
      </c>
      <c r="CB35" s="4" t="s">
        <v>1455</v>
      </c>
      <c r="CC35" s="4" t="s">
        <v>1455</v>
      </c>
      <c r="CD35" s="4" t="s">
        <v>1455</v>
      </c>
      <c r="CE35" s="4"/>
      <c r="CF35" s="4" t="s">
        <v>1455</v>
      </c>
      <c r="CG35" s="4" t="s">
        <v>1455</v>
      </c>
    </row>
    <row r="36" spans="1:85">
      <c r="A36" s="744">
        <v>1</v>
      </c>
      <c r="B36" s="744" t="s">
        <v>1278</v>
      </c>
      <c r="C36" s="744"/>
      <c r="D36" s="744" t="s">
        <v>1244</v>
      </c>
      <c r="E36" s="744" t="s">
        <v>1297</v>
      </c>
      <c r="F36" s="744" t="s">
        <v>726</v>
      </c>
      <c r="G36" s="745">
        <v>82424.34</v>
      </c>
      <c r="H36" s="745">
        <v>144242.6</v>
      </c>
      <c r="I36" s="745">
        <v>112354.83</v>
      </c>
      <c r="J36" s="745">
        <v>196620.95</v>
      </c>
      <c r="K36" s="745">
        <v>142240.98000000001</v>
      </c>
      <c r="L36" s="745">
        <v>248921.71</v>
      </c>
      <c r="M36" s="745">
        <v>187453.16</v>
      </c>
      <c r="N36" s="745">
        <v>328043.03999999998</v>
      </c>
      <c r="O36" s="745">
        <v>232252.57</v>
      </c>
      <c r="P36" s="745">
        <v>406442</v>
      </c>
      <c r="Q36" s="745">
        <v>261660.21</v>
      </c>
      <c r="R36" s="745">
        <v>457905.36</v>
      </c>
      <c r="S36" s="745">
        <v>290700.93</v>
      </c>
      <c r="T36" s="745">
        <v>508726.63</v>
      </c>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4" t="s">
        <v>1455</v>
      </c>
      <c r="BY36" s="4" t="s">
        <v>1455</v>
      </c>
      <c r="BZ36" s="4" t="s">
        <v>1455</v>
      </c>
      <c r="CA36" s="4" t="s">
        <v>1455</v>
      </c>
      <c r="CB36" s="4" t="s">
        <v>1455</v>
      </c>
      <c r="CC36" s="4" t="s">
        <v>1455</v>
      </c>
      <c r="CD36" s="4" t="s">
        <v>1455</v>
      </c>
      <c r="CE36" s="4"/>
      <c r="CF36" s="4" t="s">
        <v>1455</v>
      </c>
      <c r="CG36" s="4" t="s">
        <v>1455</v>
      </c>
    </row>
    <row r="37" spans="1:85">
      <c r="A37" s="744">
        <v>1</v>
      </c>
      <c r="B37" s="744" t="s">
        <v>1278</v>
      </c>
      <c r="C37" s="744"/>
      <c r="D37" s="744" t="s">
        <v>1244</v>
      </c>
      <c r="E37" s="744" t="s">
        <v>1297</v>
      </c>
      <c r="F37" s="744" t="s">
        <v>301</v>
      </c>
      <c r="G37" s="745">
        <v>88749.99</v>
      </c>
      <c r="H37" s="745">
        <v>141999.98000000001</v>
      </c>
      <c r="I37" s="745">
        <v>124249.98</v>
      </c>
      <c r="J37" s="745">
        <v>198799.97</v>
      </c>
      <c r="K37" s="745">
        <v>159749.98000000001</v>
      </c>
      <c r="L37" s="745">
        <v>255599.97</v>
      </c>
      <c r="M37" s="745">
        <v>212999.97</v>
      </c>
      <c r="N37" s="745">
        <v>340799.95</v>
      </c>
      <c r="O37" s="745">
        <v>266249.96000000002</v>
      </c>
      <c r="P37" s="745">
        <v>425999.94</v>
      </c>
      <c r="Q37" s="745">
        <v>301749.95</v>
      </c>
      <c r="R37" s="745">
        <v>482799.93</v>
      </c>
      <c r="S37" s="745">
        <v>337249.95</v>
      </c>
      <c r="T37" s="745">
        <v>539599.93000000005</v>
      </c>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4" t="s">
        <v>1455</v>
      </c>
      <c r="BY37" s="4" t="s">
        <v>1455</v>
      </c>
      <c r="BZ37" s="4" t="s">
        <v>1455</v>
      </c>
      <c r="CA37" s="4" t="s">
        <v>1455</v>
      </c>
      <c r="CB37" s="4" t="s">
        <v>1455</v>
      </c>
      <c r="CC37" s="4" t="s">
        <v>1455</v>
      </c>
      <c r="CD37" s="4" t="s">
        <v>1455</v>
      </c>
      <c r="CE37" s="4"/>
      <c r="CF37" s="4" t="s">
        <v>1455</v>
      </c>
      <c r="CG37" s="4" t="s">
        <v>1455</v>
      </c>
    </row>
    <row r="38" spans="1:85">
      <c r="A38" s="744">
        <v>1</v>
      </c>
      <c r="B38" s="744" t="s">
        <v>1278</v>
      </c>
      <c r="C38" s="744"/>
      <c r="D38" s="744" t="s">
        <v>1244</v>
      </c>
      <c r="E38" s="744" t="s">
        <v>1344</v>
      </c>
      <c r="F38" s="744" t="s">
        <v>712</v>
      </c>
      <c r="G38" s="745">
        <v>106260.46</v>
      </c>
      <c r="H38" s="745">
        <v>185955.8</v>
      </c>
      <c r="I38" s="745">
        <v>137819.12</v>
      </c>
      <c r="J38" s="745">
        <v>241183.45</v>
      </c>
      <c r="K38" s="745">
        <v>164680.49</v>
      </c>
      <c r="L38" s="745">
        <v>288190.86</v>
      </c>
      <c r="M38" s="745">
        <v>196254.09</v>
      </c>
      <c r="N38" s="745">
        <v>343444.66</v>
      </c>
      <c r="O38" s="745">
        <v>230964.41</v>
      </c>
      <c r="P38" s="745">
        <v>404187.72</v>
      </c>
      <c r="Q38" s="745">
        <v>253237.71</v>
      </c>
      <c r="R38" s="745">
        <v>443165.99</v>
      </c>
      <c r="S38" s="745">
        <v>274767.78000000003</v>
      </c>
      <c r="T38" s="745">
        <v>480843.61</v>
      </c>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4"/>
      <c r="BY38" s="4" t="s">
        <v>1455</v>
      </c>
      <c r="BZ38" s="4" t="s">
        <v>1455</v>
      </c>
      <c r="CA38" s="4" t="s">
        <v>1455</v>
      </c>
      <c r="CB38" s="4" t="s">
        <v>1455</v>
      </c>
      <c r="CC38" s="4" t="s">
        <v>1455</v>
      </c>
      <c r="CD38" s="4" t="s">
        <v>1455</v>
      </c>
      <c r="CE38" s="4" t="s">
        <v>1455</v>
      </c>
      <c r="CF38" s="4" t="s">
        <v>1455</v>
      </c>
      <c r="CG38" s="4" t="s">
        <v>1455</v>
      </c>
    </row>
    <row r="39" spans="1:85">
      <c r="A39" s="744">
        <v>1</v>
      </c>
      <c r="B39" s="744" t="s">
        <v>1278</v>
      </c>
      <c r="C39" s="744"/>
      <c r="D39" s="744" t="s">
        <v>1244</v>
      </c>
      <c r="E39" s="744" t="s">
        <v>1344</v>
      </c>
      <c r="F39" s="744" t="s">
        <v>719</v>
      </c>
      <c r="G39" s="745">
        <v>83552.929999999993</v>
      </c>
      <c r="H39" s="745">
        <v>146217.62</v>
      </c>
      <c r="I39" s="745">
        <v>109407.29</v>
      </c>
      <c r="J39" s="745">
        <v>191462.76</v>
      </c>
      <c r="K39" s="745">
        <v>132495.07999999999</v>
      </c>
      <c r="L39" s="745">
        <v>231866.39</v>
      </c>
      <c r="M39" s="745">
        <v>162025.43</v>
      </c>
      <c r="N39" s="745">
        <v>283544.51</v>
      </c>
      <c r="O39" s="745">
        <v>192162.48</v>
      </c>
      <c r="P39" s="745">
        <v>336284.33</v>
      </c>
      <c r="Q39" s="745">
        <v>211727.94</v>
      </c>
      <c r="R39" s="745">
        <v>370523.9</v>
      </c>
      <c r="S39" s="745">
        <v>230005.9</v>
      </c>
      <c r="T39" s="745">
        <v>402510.33</v>
      </c>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4"/>
      <c r="BY39" s="4" t="s">
        <v>1455</v>
      </c>
      <c r="BZ39" s="4" t="s">
        <v>1455</v>
      </c>
      <c r="CA39" s="4" t="s">
        <v>1455</v>
      </c>
      <c r="CB39" s="4" t="s">
        <v>1455</v>
      </c>
      <c r="CC39" s="4" t="s">
        <v>1455</v>
      </c>
      <c r="CD39" s="4" t="s">
        <v>1455</v>
      </c>
      <c r="CE39" s="4" t="s">
        <v>1455</v>
      </c>
      <c r="CF39" s="4" t="s">
        <v>1455</v>
      </c>
      <c r="CG39" s="4" t="s">
        <v>1455</v>
      </c>
    </row>
    <row r="40" spans="1:85">
      <c r="A40" s="744">
        <v>1</v>
      </c>
      <c r="B40" s="744" t="s">
        <v>1278</v>
      </c>
      <c r="C40" s="744"/>
      <c r="D40" s="744" t="s">
        <v>1244</v>
      </c>
      <c r="E40" s="744" t="s">
        <v>1344</v>
      </c>
      <c r="F40" s="744" t="s">
        <v>726</v>
      </c>
      <c r="G40" s="745">
        <v>79900.02</v>
      </c>
      <c r="H40" s="745">
        <v>139825.03</v>
      </c>
      <c r="I40" s="745">
        <v>108966.89</v>
      </c>
      <c r="J40" s="745">
        <v>190692.06</v>
      </c>
      <c r="K40" s="745">
        <v>137991.56</v>
      </c>
      <c r="L40" s="745">
        <v>241485.22</v>
      </c>
      <c r="M40" s="745">
        <v>181893.11</v>
      </c>
      <c r="N40" s="745">
        <v>318312.94</v>
      </c>
      <c r="O40" s="745">
        <v>225401.73</v>
      </c>
      <c r="P40" s="745">
        <v>394453.03</v>
      </c>
      <c r="Q40" s="745">
        <v>253970.89</v>
      </c>
      <c r="R40" s="745">
        <v>444449.06</v>
      </c>
      <c r="S40" s="745">
        <v>282190.78000000003</v>
      </c>
      <c r="T40" s="745">
        <v>493833.86</v>
      </c>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4"/>
      <c r="BY40" s="4" t="s">
        <v>1455</v>
      </c>
      <c r="BZ40" s="4" t="s">
        <v>1455</v>
      </c>
      <c r="CA40" s="4" t="s">
        <v>1455</v>
      </c>
      <c r="CB40" s="4" t="s">
        <v>1455</v>
      </c>
      <c r="CC40" s="4" t="s">
        <v>1455</v>
      </c>
      <c r="CD40" s="4" t="s">
        <v>1455</v>
      </c>
      <c r="CE40" s="4" t="s">
        <v>1455</v>
      </c>
      <c r="CF40" s="4" t="s">
        <v>1455</v>
      </c>
      <c r="CG40" s="4" t="s">
        <v>1455</v>
      </c>
    </row>
    <row r="41" spans="1:85">
      <c r="A41" s="744">
        <v>1</v>
      </c>
      <c r="B41" s="744" t="s">
        <v>1278</v>
      </c>
      <c r="C41" s="744"/>
      <c r="D41" s="744" t="s">
        <v>1244</v>
      </c>
      <c r="E41" s="744" t="s">
        <v>1344</v>
      </c>
      <c r="F41" s="744" t="s">
        <v>301</v>
      </c>
      <c r="G41" s="745">
        <v>85663.49</v>
      </c>
      <c r="H41" s="745">
        <v>137061.59</v>
      </c>
      <c r="I41" s="745">
        <v>119928.89</v>
      </c>
      <c r="J41" s="745">
        <v>191886.23</v>
      </c>
      <c r="K41" s="745">
        <v>154194.29</v>
      </c>
      <c r="L41" s="745">
        <v>246710.86</v>
      </c>
      <c r="M41" s="745">
        <v>205592.38</v>
      </c>
      <c r="N41" s="745">
        <v>328947.82</v>
      </c>
      <c r="O41" s="745">
        <v>256990.48</v>
      </c>
      <c r="P41" s="745">
        <v>411184.77</v>
      </c>
      <c r="Q41" s="745">
        <v>291255.88</v>
      </c>
      <c r="R41" s="745">
        <v>466009.41</v>
      </c>
      <c r="S41" s="745">
        <v>325521.27</v>
      </c>
      <c r="T41" s="745">
        <v>520834.05</v>
      </c>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4"/>
      <c r="BY41" s="4" t="s">
        <v>1455</v>
      </c>
      <c r="BZ41" s="4" t="s">
        <v>1455</v>
      </c>
      <c r="CA41" s="4" t="s">
        <v>1455</v>
      </c>
      <c r="CB41" s="4" t="s">
        <v>1455</v>
      </c>
      <c r="CC41" s="4" t="s">
        <v>1455</v>
      </c>
      <c r="CD41" s="4" t="s">
        <v>1455</v>
      </c>
      <c r="CE41" s="4" t="s">
        <v>1455</v>
      </c>
      <c r="CF41" s="4" t="s">
        <v>1455</v>
      </c>
      <c r="CG41" s="4" t="s">
        <v>1455</v>
      </c>
    </row>
    <row r="42" spans="1:85">
      <c r="A42" s="744">
        <v>1</v>
      </c>
      <c r="B42" s="744" t="s">
        <v>1278</v>
      </c>
      <c r="C42" s="744"/>
      <c r="D42" s="744" t="s">
        <v>1244</v>
      </c>
      <c r="E42" s="744" t="s">
        <v>1389</v>
      </c>
      <c r="F42" s="744" t="s">
        <v>712</v>
      </c>
      <c r="G42" s="745">
        <v>110807.28</v>
      </c>
      <c r="H42" s="745">
        <v>193912.74</v>
      </c>
      <c r="I42" s="745">
        <v>143744.01</v>
      </c>
      <c r="J42" s="745">
        <v>251552.02</v>
      </c>
      <c r="K42" s="745">
        <v>171783.57</v>
      </c>
      <c r="L42" s="745">
        <v>300621.25</v>
      </c>
      <c r="M42" s="745">
        <v>204752.61</v>
      </c>
      <c r="N42" s="745">
        <v>358317.06</v>
      </c>
      <c r="O42" s="745">
        <v>240987.29</v>
      </c>
      <c r="P42" s="745">
        <v>421727.77</v>
      </c>
      <c r="Q42" s="745">
        <v>264239.40999999997</v>
      </c>
      <c r="R42" s="745">
        <v>462418.97</v>
      </c>
      <c r="S42" s="745">
        <v>286727.13</v>
      </c>
      <c r="T42" s="745">
        <v>501772.48</v>
      </c>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4"/>
      <c r="BY42" s="4" t="s">
        <v>1455</v>
      </c>
      <c r="BZ42" s="4" t="s">
        <v>1455</v>
      </c>
      <c r="CA42" s="4" t="s">
        <v>1455</v>
      </c>
      <c r="CB42" s="4" t="s">
        <v>1455</v>
      </c>
      <c r="CC42" s="4" t="s">
        <v>1455</v>
      </c>
      <c r="CD42" s="4" t="s">
        <v>1455</v>
      </c>
      <c r="CE42" s="4" t="s">
        <v>1455</v>
      </c>
      <c r="CF42" s="4" t="s">
        <v>1455</v>
      </c>
      <c r="CG42" s="4" t="s">
        <v>1455</v>
      </c>
    </row>
    <row r="43" spans="1:85">
      <c r="A43" s="744">
        <v>1</v>
      </c>
      <c r="B43" s="744" t="s">
        <v>1278</v>
      </c>
      <c r="C43" s="744"/>
      <c r="D43" s="744" t="s">
        <v>1244</v>
      </c>
      <c r="E43" s="744" t="s">
        <v>1389</v>
      </c>
      <c r="F43" s="744" t="s">
        <v>719</v>
      </c>
      <c r="G43" s="745">
        <v>86952.9</v>
      </c>
      <c r="H43" s="745">
        <v>152167.57999999999</v>
      </c>
      <c r="I43" s="745">
        <v>113897.25</v>
      </c>
      <c r="J43" s="745">
        <v>199320.18</v>
      </c>
      <c r="K43" s="745">
        <v>137972.63</v>
      </c>
      <c r="L43" s="745">
        <v>241452.1</v>
      </c>
      <c r="M43" s="745">
        <v>168795.23</v>
      </c>
      <c r="N43" s="745">
        <v>295391.65999999997</v>
      </c>
      <c r="O43" s="745">
        <v>200225.67</v>
      </c>
      <c r="P43" s="745">
        <v>350394.91</v>
      </c>
      <c r="Q43" s="745">
        <v>220633.19</v>
      </c>
      <c r="R43" s="745">
        <v>386108.09</v>
      </c>
      <c r="S43" s="745">
        <v>239704.55</v>
      </c>
      <c r="T43" s="745">
        <v>419482.97</v>
      </c>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4"/>
      <c r="BY43" s="4" t="s">
        <v>1455</v>
      </c>
      <c r="BZ43" s="4" t="s">
        <v>1455</v>
      </c>
      <c r="CA43" s="4" t="s">
        <v>1455</v>
      </c>
      <c r="CB43" s="4" t="s">
        <v>1455</v>
      </c>
      <c r="CC43" s="4" t="s">
        <v>1455</v>
      </c>
      <c r="CD43" s="4" t="s">
        <v>1455</v>
      </c>
      <c r="CE43" s="4" t="s">
        <v>1455</v>
      </c>
      <c r="CF43" s="4" t="s">
        <v>1455</v>
      </c>
      <c r="CG43" s="4" t="s">
        <v>1455</v>
      </c>
    </row>
    <row r="44" spans="1:85">
      <c r="A44" s="744">
        <v>1</v>
      </c>
      <c r="B44" s="744" t="s">
        <v>1278</v>
      </c>
      <c r="C44" s="744"/>
      <c r="D44" s="744" t="s">
        <v>1244</v>
      </c>
      <c r="E44" s="744" t="s">
        <v>1389</v>
      </c>
      <c r="F44" s="744" t="s">
        <v>726</v>
      </c>
      <c r="G44" s="745">
        <v>83017.960000000006</v>
      </c>
      <c r="H44" s="745">
        <v>145281.43</v>
      </c>
      <c r="I44" s="745">
        <v>113185.89</v>
      </c>
      <c r="J44" s="745">
        <v>198075.31</v>
      </c>
      <c r="K44" s="745">
        <v>143309.49</v>
      </c>
      <c r="L44" s="745">
        <v>250791.61</v>
      </c>
      <c r="M44" s="745">
        <v>188877.85</v>
      </c>
      <c r="N44" s="745">
        <v>330536.23</v>
      </c>
      <c r="O44" s="745">
        <v>234033.43</v>
      </c>
      <c r="P44" s="745">
        <v>409558.5</v>
      </c>
      <c r="Q44" s="745">
        <v>263678.51</v>
      </c>
      <c r="R44" s="745">
        <v>461437.39</v>
      </c>
      <c r="S44" s="745">
        <v>292956.68</v>
      </c>
      <c r="T44" s="745">
        <v>512674.19</v>
      </c>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4"/>
      <c r="BY44" s="4" t="s">
        <v>1455</v>
      </c>
      <c r="BZ44" s="4" t="s">
        <v>1455</v>
      </c>
      <c r="CA44" s="4" t="s">
        <v>1455</v>
      </c>
      <c r="CB44" s="4" t="s">
        <v>1455</v>
      </c>
      <c r="CC44" s="4" t="s">
        <v>1455</v>
      </c>
      <c r="CD44" s="4" t="s">
        <v>1455</v>
      </c>
      <c r="CE44" s="4" t="s">
        <v>1455</v>
      </c>
      <c r="CF44" s="4" t="s">
        <v>1455</v>
      </c>
      <c r="CG44" s="4" t="s">
        <v>1455</v>
      </c>
    </row>
    <row r="45" spans="1:85">
      <c r="A45" s="744">
        <v>1</v>
      </c>
      <c r="B45" s="744" t="s">
        <v>1278</v>
      </c>
      <c r="C45" s="744"/>
      <c r="D45" s="744" t="s">
        <v>1244</v>
      </c>
      <c r="E45" s="744" t="s">
        <v>1389</v>
      </c>
      <c r="F45" s="744" t="s">
        <v>301</v>
      </c>
      <c r="G45" s="745">
        <v>89237.11</v>
      </c>
      <c r="H45" s="745">
        <v>142779.37</v>
      </c>
      <c r="I45" s="745">
        <v>124931.95</v>
      </c>
      <c r="J45" s="745">
        <v>199891.12</v>
      </c>
      <c r="K45" s="745">
        <v>160626.79</v>
      </c>
      <c r="L45" s="745">
        <v>257002.87</v>
      </c>
      <c r="M45" s="745">
        <v>214169.06</v>
      </c>
      <c r="N45" s="745">
        <v>342670.5</v>
      </c>
      <c r="O45" s="745">
        <v>267711.32</v>
      </c>
      <c r="P45" s="745">
        <v>428338.12</v>
      </c>
      <c r="Q45" s="745">
        <v>303406.17</v>
      </c>
      <c r="R45" s="745">
        <v>485449.87</v>
      </c>
      <c r="S45" s="745">
        <v>339101.01</v>
      </c>
      <c r="T45" s="745">
        <v>542561.62</v>
      </c>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4" t="s">
        <v>1455</v>
      </c>
      <c r="BY45" s="4" t="s">
        <v>1455</v>
      </c>
      <c r="BZ45" s="4" t="s">
        <v>1455</v>
      </c>
      <c r="CA45" s="4" t="s">
        <v>1455</v>
      </c>
      <c r="CB45" s="4" t="s">
        <v>1455</v>
      </c>
      <c r="CC45" s="4" t="s">
        <v>1455</v>
      </c>
      <c r="CD45" s="4" t="s">
        <v>1455</v>
      </c>
      <c r="CE45" s="4" t="s">
        <v>1455</v>
      </c>
      <c r="CF45" s="4"/>
      <c r="CG45" s="4" t="s">
        <v>1455</v>
      </c>
    </row>
    <row r="46" spans="1:85">
      <c r="A46" s="744">
        <v>1</v>
      </c>
      <c r="B46" s="744" t="s">
        <v>1278</v>
      </c>
      <c r="C46" s="744"/>
      <c r="D46" s="744" t="s">
        <v>1244</v>
      </c>
      <c r="E46" s="744" t="s">
        <v>1434</v>
      </c>
      <c r="F46" s="744" t="s">
        <v>712</v>
      </c>
      <c r="G46" s="745">
        <v>111337.78</v>
      </c>
      <c r="H46" s="745">
        <v>194841.12</v>
      </c>
      <c r="I46" s="745">
        <v>144414.15</v>
      </c>
      <c r="J46" s="745">
        <v>252724.76</v>
      </c>
      <c r="K46" s="745">
        <v>172569.17</v>
      </c>
      <c r="L46" s="745">
        <v>301996.06</v>
      </c>
      <c r="M46" s="745">
        <v>205667.1</v>
      </c>
      <c r="N46" s="745">
        <v>359917.42</v>
      </c>
      <c r="O46" s="745">
        <v>242049.75</v>
      </c>
      <c r="P46" s="745">
        <v>423587.07</v>
      </c>
      <c r="Q46" s="745">
        <v>265396.40000000002</v>
      </c>
      <c r="R46" s="745">
        <v>464443.7</v>
      </c>
      <c r="S46" s="745">
        <v>287968.06</v>
      </c>
      <c r="T46" s="745">
        <v>503944.11</v>
      </c>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4" t="s">
        <v>1455</v>
      </c>
      <c r="BY46" s="4" t="s">
        <v>1455</v>
      </c>
      <c r="BZ46" s="4" t="s">
        <v>1455</v>
      </c>
      <c r="CA46" s="4" t="s">
        <v>1455</v>
      </c>
      <c r="CB46" s="4" t="s">
        <v>1455</v>
      </c>
      <c r="CC46" s="4" t="s">
        <v>1455</v>
      </c>
      <c r="CD46" s="4" t="s">
        <v>1455</v>
      </c>
      <c r="CE46" s="4" t="s">
        <v>1455</v>
      </c>
      <c r="CF46" s="4"/>
      <c r="CG46" s="4" t="s">
        <v>1455</v>
      </c>
    </row>
    <row r="47" spans="1:85">
      <c r="A47" s="744">
        <v>1</v>
      </c>
      <c r="B47" s="744" t="s">
        <v>1278</v>
      </c>
      <c r="C47" s="744"/>
      <c r="D47" s="744" t="s">
        <v>1244</v>
      </c>
      <c r="E47" s="744" t="s">
        <v>1434</v>
      </c>
      <c r="F47" s="744" t="s">
        <v>719</v>
      </c>
      <c r="G47" s="745">
        <v>87483.41</v>
      </c>
      <c r="H47" s="745">
        <v>153095.96</v>
      </c>
      <c r="I47" s="745">
        <v>114567.38</v>
      </c>
      <c r="J47" s="745">
        <v>200492.92</v>
      </c>
      <c r="K47" s="745">
        <v>138758.23000000001</v>
      </c>
      <c r="L47" s="745">
        <v>242826.91</v>
      </c>
      <c r="M47" s="745">
        <v>169709.72</v>
      </c>
      <c r="N47" s="745">
        <v>296992.01</v>
      </c>
      <c r="O47" s="745">
        <v>201288.13</v>
      </c>
      <c r="P47" s="745">
        <v>352254.22</v>
      </c>
      <c r="Q47" s="745">
        <v>221790.18</v>
      </c>
      <c r="R47" s="745">
        <v>388132.82</v>
      </c>
      <c r="S47" s="745">
        <v>240945.49</v>
      </c>
      <c r="T47" s="745">
        <v>421654.6</v>
      </c>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4" t="s">
        <v>1455</v>
      </c>
      <c r="BY47" s="4" t="s">
        <v>1455</v>
      </c>
      <c r="BZ47" s="4" t="s">
        <v>1455</v>
      </c>
      <c r="CA47" s="4" t="s">
        <v>1455</v>
      </c>
      <c r="CB47" s="4" t="s">
        <v>1455</v>
      </c>
      <c r="CC47" s="4" t="s">
        <v>1455</v>
      </c>
      <c r="CD47" s="4" t="s">
        <v>1455</v>
      </c>
      <c r="CE47" s="4" t="s">
        <v>1455</v>
      </c>
      <c r="CF47" s="4"/>
      <c r="CG47" s="4" t="s">
        <v>1455</v>
      </c>
    </row>
    <row r="48" spans="1:85">
      <c r="A48" s="744">
        <v>1</v>
      </c>
      <c r="B48" s="744" t="s">
        <v>1278</v>
      </c>
      <c r="C48" s="744"/>
      <c r="D48" s="744" t="s">
        <v>1244</v>
      </c>
      <c r="E48" s="744" t="s">
        <v>1434</v>
      </c>
      <c r="F48" s="744" t="s">
        <v>726</v>
      </c>
      <c r="G48" s="745">
        <v>83611.58</v>
      </c>
      <c r="H48" s="745">
        <v>146320.26999999999</v>
      </c>
      <c r="I48" s="745">
        <v>114016.96000000001</v>
      </c>
      <c r="J48" s="745">
        <v>199529.68</v>
      </c>
      <c r="K48" s="745">
        <v>144378</v>
      </c>
      <c r="L48" s="745">
        <v>252661.5</v>
      </c>
      <c r="M48" s="745">
        <v>190302.53</v>
      </c>
      <c r="N48" s="745">
        <v>333029.43</v>
      </c>
      <c r="O48" s="745">
        <v>235814.28</v>
      </c>
      <c r="P48" s="745">
        <v>412674.99</v>
      </c>
      <c r="Q48" s="745">
        <v>265696.81</v>
      </c>
      <c r="R48" s="745">
        <v>464969.42</v>
      </c>
      <c r="S48" s="745">
        <v>295212.43</v>
      </c>
      <c r="T48" s="745">
        <v>516621.75</v>
      </c>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4" t="s">
        <v>1455</v>
      </c>
      <c r="BY48" s="4" t="s">
        <v>1455</v>
      </c>
      <c r="BZ48" s="4" t="s">
        <v>1455</v>
      </c>
      <c r="CA48" s="4" t="s">
        <v>1455</v>
      </c>
      <c r="CB48" s="4" t="s">
        <v>1455</v>
      </c>
      <c r="CC48" s="4" t="s">
        <v>1455</v>
      </c>
      <c r="CD48" s="4" t="s">
        <v>1455</v>
      </c>
      <c r="CE48" s="4" t="s">
        <v>1455</v>
      </c>
      <c r="CF48" s="4"/>
      <c r="CG48" s="4" t="s">
        <v>1455</v>
      </c>
    </row>
    <row r="49" spans="1:85">
      <c r="A49" s="744">
        <v>1</v>
      </c>
      <c r="B49" s="744" t="s">
        <v>1278</v>
      </c>
      <c r="C49" s="744"/>
      <c r="D49" s="744" t="s">
        <v>1244</v>
      </c>
      <c r="E49" s="744" t="s">
        <v>1434</v>
      </c>
      <c r="F49" s="744" t="s">
        <v>301</v>
      </c>
      <c r="G49" s="745">
        <v>89724.23</v>
      </c>
      <c r="H49" s="745">
        <v>143558.76999999999</v>
      </c>
      <c r="I49" s="745">
        <v>125613.92</v>
      </c>
      <c r="J49" s="745">
        <v>200982.28</v>
      </c>
      <c r="K49" s="745">
        <v>161503.60999999999</v>
      </c>
      <c r="L49" s="745">
        <v>258405.78</v>
      </c>
      <c r="M49" s="745">
        <v>215338.15</v>
      </c>
      <c r="N49" s="745">
        <v>344541.04</v>
      </c>
      <c r="O49" s="745">
        <v>269172.69</v>
      </c>
      <c r="P49" s="745">
        <v>430676.3</v>
      </c>
      <c r="Q49" s="745">
        <v>305062.38</v>
      </c>
      <c r="R49" s="745">
        <v>488099.81</v>
      </c>
      <c r="S49" s="745">
        <v>340952.07</v>
      </c>
      <c r="T49" s="745">
        <v>545523.31999999995</v>
      </c>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4" t="s">
        <v>1455</v>
      </c>
      <c r="BY49" s="4" t="s">
        <v>1455</v>
      </c>
      <c r="BZ49" s="4" t="s">
        <v>1455</v>
      </c>
      <c r="CA49" s="4" t="s">
        <v>1455</v>
      </c>
      <c r="CB49" s="4" t="s">
        <v>1455</v>
      </c>
      <c r="CC49" s="4" t="s">
        <v>1455</v>
      </c>
      <c r="CD49" s="4" t="s">
        <v>1455</v>
      </c>
      <c r="CE49" s="4" t="s">
        <v>1455</v>
      </c>
      <c r="CF49" s="4"/>
      <c r="CG49" s="4" t="s">
        <v>1455</v>
      </c>
    </row>
    <row r="50" spans="1:85">
      <c r="A50" s="744">
        <v>1</v>
      </c>
      <c r="B50" s="744" t="s">
        <v>1278</v>
      </c>
      <c r="C50" s="744"/>
      <c r="D50" s="744" t="s">
        <v>1244</v>
      </c>
      <c r="E50" s="744" t="s">
        <v>1476</v>
      </c>
      <c r="F50" s="744" t="s">
        <v>712</v>
      </c>
      <c r="G50" s="745">
        <v>103486.83</v>
      </c>
      <c r="H50" s="745">
        <v>181101.95</v>
      </c>
      <c r="I50" s="745">
        <v>134242.92000000001</v>
      </c>
      <c r="J50" s="745">
        <v>234925.1</v>
      </c>
      <c r="K50" s="745">
        <v>160425.18</v>
      </c>
      <c r="L50" s="745">
        <v>280744.06</v>
      </c>
      <c r="M50" s="745">
        <v>191208.61</v>
      </c>
      <c r="N50" s="745">
        <v>334615.06</v>
      </c>
      <c r="O50" s="745">
        <v>225042.84</v>
      </c>
      <c r="P50" s="745">
        <v>393824.96</v>
      </c>
      <c r="Q50" s="745">
        <v>246754.45</v>
      </c>
      <c r="R50" s="745">
        <v>431820.28</v>
      </c>
      <c r="S50" s="745">
        <v>267750.36</v>
      </c>
      <c r="T50" s="745">
        <v>468563.14</v>
      </c>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4" t="s">
        <v>1455</v>
      </c>
      <c r="BY50" s="4" t="s">
        <v>1455</v>
      </c>
      <c r="BZ50" s="4" t="s">
        <v>1455</v>
      </c>
      <c r="CA50" s="4" t="s">
        <v>1455</v>
      </c>
      <c r="CB50" s="4" t="s">
        <v>1455</v>
      </c>
      <c r="CC50" s="4" t="s">
        <v>1455</v>
      </c>
      <c r="CD50" s="4" t="s">
        <v>1455</v>
      </c>
      <c r="CE50" s="4" t="s">
        <v>1455</v>
      </c>
      <c r="CF50" s="4"/>
      <c r="CG50" s="4" t="s">
        <v>1455</v>
      </c>
    </row>
    <row r="51" spans="1:85">
      <c r="A51" s="744">
        <v>1</v>
      </c>
      <c r="B51" s="744" t="s">
        <v>1278</v>
      </c>
      <c r="C51" s="744"/>
      <c r="D51" s="744" t="s">
        <v>1244</v>
      </c>
      <c r="E51" s="744" t="s">
        <v>1476</v>
      </c>
      <c r="F51" s="744" t="s">
        <v>719</v>
      </c>
      <c r="G51" s="745">
        <v>81238.03</v>
      </c>
      <c r="H51" s="745">
        <v>142166.56</v>
      </c>
      <c r="I51" s="745">
        <v>106405.07</v>
      </c>
      <c r="J51" s="745">
        <v>186208.87</v>
      </c>
      <c r="K51" s="745">
        <v>128889.97</v>
      </c>
      <c r="L51" s="745">
        <v>225557.45</v>
      </c>
      <c r="M51" s="745">
        <v>157671.44</v>
      </c>
      <c r="N51" s="745">
        <v>275925.01</v>
      </c>
      <c r="O51" s="745">
        <v>187024.77</v>
      </c>
      <c r="P51" s="745">
        <v>327293.36</v>
      </c>
      <c r="Q51" s="745">
        <v>206083.26</v>
      </c>
      <c r="R51" s="745">
        <v>360645.71</v>
      </c>
      <c r="S51" s="745">
        <v>223892.77</v>
      </c>
      <c r="T51" s="745">
        <v>391812.34</v>
      </c>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4" t="s">
        <v>1455</v>
      </c>
      <c r="BY51" s="4" t="s">
        <v>1455</v>
      </c>
      <c r="BZ51" s="4" t="s">
        <v>1455</v>
      </c>
      <c r="CA51" s="4" t="s">
        <v>1455</v>
      </c>
      <c r="CB51" s="4" t="s">
        <v>1455</v>
      </c>
      <c r="CC51" s="4" t="s">
        <v>1455</v>
      </c>
      <c r="CD51" s="4" t="s">
        <v>1455</v>
      </c>
      <c r="CE51" s="4" t="s">
        <v>1455</v>
      </c>
      <c r="CF51" s="4"/>
      <c r="CG51" s="4" t="s">
        <v>1455</v>
      </c>
    </row>
    <row r="52" spans="1:85">
      <c r="A52" s="744">
        <v>1</v>
      </c>
      <c r="B52" s="744" t="s">
        <v>1278</v>
      </c>
      <c r="C52" s="744"/>
      <c r="D52" s="744" t="s">
        <v>1244</v>
      </c>
      <c r="E52" s="744" t="s">
        <v>1476</v>
      </c>
      <c r="F52" s="744" t="s">
        <v>726</v>
      </c>
      <c r="G52" s="745">
        <v>77584.33</v>
      </c>
      <c r="H52" s="745">
        <v>135772.57999999999</v>
      </c>
      <c r="I52" s="745">
        <v>105783.37</v>
      </c>
      <c r="J52" s="745">
        <v>185120.9</v>
      </c>
      <c r="K52" s="745">
        <v>133941.06</v>
      </c>
      <c r="L52" s="745">
        <v>234396.86</v>
      </c>
      <c r="M52" s="745">
        <v>176534.79</v>
      </c>
      <c r="N52" s="745">
        <v>308935.88</v>
      </c>
      <c r="O52" s="745">
        <v>218743.52</v>
      </c>
      <c r="P52" s="745">
        <v>382801.16</v>
      </c>
      <c r="Q52" s="745">
        <v>246454.9</v>
      </c>
      <c r="R52" s="745">
        <v>431296.08</v>
      </c>
      <c r="S52" s="745">
        <v>273824.07</v>
      </c>
      <c r="T52" s="745">
        <v>479192.13</v>
      </c>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4" t="s">
        <v>1455</v>
      </c>
      <c r="BY52" s="4" t="s">
        <v>1455</v>
      </c>
      <c r="BZ52" s="4" t="s">
        <v>1455</v>
      </c>
      <c r="CA52" s="4" t="s">
        <v>1455</v>
      </c>
      <c r="CB52" s="4" t="s">
        <v>1455</v>
      </c>
      <c r="CC52" s="4" t="s">
        <v>1455</v>
      </c>
      <c r="CD52" s="4" t="s">
        <v>1455</v>
      </c>
      <c r="CE52" s="4" t="s">
        <v>1455</v>
      </c>
      <c r="CF52" s="4"/>
      <c r="CG52" s="4" t="s">
        <v>1455</v>
      </c>
    </row>
    <row r="53" spans="1:85">
      <c r="A53" s="744">
        <v>1</v>
      </c>
      <c r="B53" s="744" t="s">
        <v>1278</v>
      </c>
      <c r="C53" s="744"/>
      <c r="D53" s="744" t="s">
        <v>1244</v>
      </c>
      <c r="E53" s="744" t="s">
        <v>1476</v>
      </c>
      <c r="F53" s="744" t="s">
        <v>301</v>
      </c>
      <c r="G53" s="745">
        <v>83357.23</v>
      </c>
      <c r="H53" s="745">
        <v>133371.57</v>
      </c>
      <c r="I53" s="745">
        <v>116700.12</v>
      </c>
      <c r="J53" s="745">
        <v>186720.2</v>
      </c>
      <c r="K53" s="745">
        <v>150043.01999999999</v>
      </c>
      <c r="L53" s="745">
        <v>240068.83</v>
      </c>
      <c r="M53" s="745">
        <v>200057.35</v>
      </c>
      <c r="N53" s="745">
        <v>320091.77</v>
      </c>
      <c r="O53" s="745">
        <v>250071.69</v>
      </c>
      <c r="P53" s="745">
        <v>400114.71</v>
      </c>
      <c r="Q53" s="745">
        <v>283414.58</v>
      </c>
      <c r="R53" s="745">
        <v>453463.34</v>
      </c>
      <c r="S53" s="745">
        <v>316757.48</v>
      </c>
      <c r="T53" s="745">
        <v>506811.97</v>
      </c>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4" t="s">
        <v>1455</v>
      </c>
      <c r="BY53" s="4" t="s">
        <v>1455</v>
      </c>
      <c r="BZ53" s="4" t="s">
        <v>1455</v>
      </c>
      <c r="CA53" s="4" t="s">
        <v>1455</v>
      </c>
      <c r="CB53" s="4" t="s">
        <v>1455</v>
      </c>
      <c r="CC53" s="4" t="s">
        <v>1455</v>
      </c>
      <c r="CD53" s="4" t="s">
        <v>1455</v>
      </c>
      <c r="CE53" s="4" t="s">
        <v>1455</v>
      </c>
      <c r="CF53" s="4"/>
      <c r="CG53" s="4" t="s">
        <v>1455</v>
      </c>
    </row>
    <row r="54" spans="1:85">
      <c r="A54" s="744">
        <v>1</v>
      </c>
      <c r="B54" s="744" t="s">
        <v>1278</v>
      </c>
      <c r="C54" s="744"/>
      <c r="D54" s="744" t="s">
        <v>1246</v>
      </c>
      <c r="E54" s="744" t="s">
        <v>1299</v>
      </c>
      <c r="F54" s="744" t="s">
        <v>712</v>
      </c>
      <c r="G54" s="745">
        <v>135481.72</v>
      </c>
      <c r="H54" s="745">
        <v>237093.01</v>
      </c>
      <c r="I54" s="745">
        <v>175710.75</v>
      </c>
      <c r="J54" s="745">
        <v>307493.82</v>
      </c>
      <c r="K54" s="745">
        <v>209950.45</v>
      </c>
      <c r="L54" s="745">
        <v>367413.28</v>
      </c>
      <c r="M54" s="745">
        <v>250193.61</v>
      </c>
      <c r="N54" s="745">
        <v>437838.82</v>
      </c>
      <c r="O54" s="745">
        <v>294437.64</v>
      </c>
      <c r="P54" s="745">
        <v>515265.88</v>
      </c>
      <c r="Q54" s="745">
        <v>322828.44</v>
      </c>
      <c r="R54" s="745">
        <v>564949.77</v>
      </c>
      <c r="S54" s="745">
        <v>350268.5</v>
      </c>
      <c r="T54" s="745">
        <v>612969.88</v>
      </c>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4" t="s">
        <v>1455</v>
      </c>
      <c r="BY54" s="4" t="s">
        <v>1455</v>
      </c>
      <c r="BZ54" s="4" t="s">
        <v>1455</v>
      </c>
      <c r="CA54" s="4" t="s">
        <v>1455</v>
      </c>
      <c r="CB54" s="4" t="s">
        <v>1455</v>
      </c>
      <c r="CC54" s="4" t="s">
        <v>1455</v>
      </c>
      <c r="CD54" s="4" t="s">
        <v>1455</v>
      </c>
      <c r="CE54" s="4" t="s">
        <v>1455</v>
      </c>
      <c r="CF54" s="4"/>
      <c r="CG54" s="4" t="s">
        <v>1455</v>
      </c>
    </row>
    <row r="55" spans="1:85">
      <c r="A55" s="744">
        <v>1</v>
      </c>
      <c r="B55" s="744" t="s">
        <v>1278</v>
      </c>
      <c r="C55" s="744"/>
      <c r="D55" s="744" t="s">
        <v>1246</v>
      </c>
      <c r="E55" s="744" t="s">
        <v>1299</v>
      </c>
      <c r="F55" s="744" t="s">
        <v>719</v>
      </c>
      <c r="G55" s="745">
        <v>106581.23</v>
      </c>
      <c r="H55" s="745">
        <v>186517.14</v>
      </c>
      <c r="I55" s="745">
        <v>139550.25</v>
      </c>
      <c r="J55" s="745">
        <v>244212.94</v>
      </c>
      <c r="K55" s="745">
        <v>168987.19</v>
      </c>
      <c r="L55" s="745">
        <v>295727.58</v>
      </c>
      <c r="M55" s="745">
        <v>206629.86</v>
      </c>
      <c r="N55" s="745">
        <v>361602.26</v>
      </c>
      <c r="O55" s="745">
        <v>245053.36</v>
      </c>
      <c r="P55" s="745">
        <v>428843.38</v>
      </c>
      <c r="Q55" s="745">
        <v>269997.83</v>
      </c>
      <c r="R55" s="745">
        <v>472496.2</v>
      </c>
      <c r="S55" s="745">
        <v>293298.84000000003</v>
      </c>
      <c r="T55" s="745">
        <v>513272.97</v>
      </c>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4" t="s">
        <v>1455</v>
      </c>
      <c r="BY55" s="4" t="s">
        <v>1455</v>
      </c>
      <c r="BZ55" s="4" t="s">
        <v>1455</v>
      </c>
      <c r="CA55" s="4" t="s">
        <v>1455</v>
      </c>
      <c r="CB55" s="4" t="s">
        <v>1455</v>
      </c>
      <c r="CC55" s="4" t="s">
        <v>1455</v>
      </c>
      <c r="CD55" s="4" t="s">
        <v>1455</v>
      </c>
      <c r="CE55" s="4" t="s">
        <v>1455</v>
      </c>
      <c r="CF55" s="4"/>
      <c r="CG55" s="4" t="s">
        <v>1455</v>
      </c>
    </row>
    <row r="56" spans="1:85">
      <c r="A56" s="744">
        <v>1</v>
      </c>
      <c r="B56" s="744" t="s">
        <v>1278</v>
      </c>
      <c r="C56" s="744"/>
      <c r="D56" s="744" t="s">
        <v>1246</v>
      </c>
      <c r="E56" s="744" t="s">
        <v>1299</v>
      </c>
      <c r="F56" s="744" t="s">
        <v>726</v>
      </c>
      <c r="G56" s="745">
        <v>101960.76</v>
      </c>
      <c r="H56" s="745">
        <v>178431.33</v>
      </c>
      <c r="I56" s="745">
        <v>139062.89000000001</v>
      </c>
      <c r="J56" s="745">
        <v>243360.06</v>
      </c>
      <c r="K56" s="745">
        <v>176111.31</v>
      </c>
      <c r="L56" s="745">
        <v>308194.78000000003</v>
      </c>
      <c r="M56" s="745">
        <v>232147.91</v>
      </c>
      <c r="N56" s="745">
        <v>406258.83</v>
      </c>
      <c r="O56" s="745">
        <v>287684.40999999997</v>
      </c>
      <c r="P56" s="745">
        <v>503447.72</v>
      </c>
      <c r="Q56" s="745">
        <v>324153.09000000003</v>
      </c>
      <c r="R56" s="745">
        <v>567267.91</v>
      </c>
      <c r="S56" s="745">
        <v>360177.24</v>
      </c>
      <c r="T56" s="745">
        <v>630310.17000000004</v>
      </c>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BV56" s="347"/>
      <c r="BW56" s="347"/>
      <c r="BX56" s="4" t="s">
        <v>1455</v>
      </c>
      <c r="BY56" s="4"/>
      <c r="BZ56" s="4" t="s">
        <v>1455</v>
      </c>
      <c r="CA56" s="4" t="s">
        <v>1455</v>
      </c>
      <c r="CB56" s="4" t="s">
        <v>1455</v>
      </c>
      <c r="CC56" s="4" t="s">
        <v>1455</v>
      </c>
      <c r="CD56" s="4" t="s">
        <v>1455</v>
      </c>
      <c r="CE56" s="4" t="s">
        <v>1455</v>
      </c>
      <c r="CF56" s="4" t="s">
        <v>1455</v>
      </c>
      <c r="CG56" s="4" t="s">
        <v>1455</v>
      </c>
    </row>
    <row r="57" spans="1:85">
      <c r="A57" s="744">
        <v>1</v>
      </c>
      <c r="B57" s="744" t="s">
        <v>1278</v>
      </c>
      <c r="C57" s="744"/>
      <c r="D57" s="744" t="s">
        <v>1246</v>
      </c>
      <c r="E57" s="744" t="s">
        <v>1299</v>
      </c>
      <c r="F57" s="744" t="s">
        <v>301</v>
      </c>
      <c r="G57" s="745">
        <v>109247.67999999999</v>
      </c>
      <c r="H57" s="745">
        <v>174796.29</v>
      </c>
      <c r="I57" s="745">
        <v>152946.76</v>
      </c>
      <c r="J57" s="745">
        <v>244714.81</v>
      </c>
      <c r="K57" s="745">
        <v>196645.83</v>
      </c>
      <c r="L57" s="745">
        <v>314633.33</v>
      </c>
      <c r="M57" s="745">
        <v>262194.44</v>
      </c>
      <c r="N57" s="745">
        <v>419511.11</v>
      </c>
      <c r="O57" s="745">
        <v>327743.05</v>
      </c>
      <c r="P57" s="745">
        <v>524388.88</v>
      </c>
      <c r="Q57" s="745">
        <v>371442.12</v>
      </c>
      <c r="R57" s="745">
        <v>594307.4</v>
      </c>
      <c r="S57" s="745">
        <v>415141.19</v>
      </c>
      <c r="T57" s="745">
        <v>664225.92000000004</v>
      </c>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4" t="s">
        <v>1455</v>
      </c>
      <c r="BY57" s="4"/>
      <c r="BZ57" s="4" t="s">
        <v>1455</v>
      </c>
      <c r="CA57" s="4" t="s">
        <v>1455</v>
      </c>
      <c r="CB57" s="4" t="s">
        <v>1455</v>
      </c>
      <c r="CC57" s="4" t="s">
        <v>1455</v>
      </c>
      <c r="CD57" s="4" t="s">
        <v>1455</v>
      </c>
      <c r="CE57" s="4" t="s">
        <v>1455</v>
      </c>
      <c r="CF57" s="4" t="s">
        <v>1455</v>
      </c>
      <c r="CG57" s="4" t="s">
        <v>1455</v>
      </c>
    </row>
    <row r="58" spans="1:85">
      <c r="A58" s="744">
        <v>1</v>
      </c>
      <c r="B58" s="744" t="s">
        <v>1278</v>
      </c>
      <c r="C58" s="744"/>
      <c r="D58" s="744" t="s">
        <v>1246</v>
      </c>
      <c r="E58" s="744" t="s">
        <v>1346</v>
      </c>
      <c r="F58" s="744" t="s">
        <v>712</v>
      </c>
      <c r="G58" s="745">
        <v>126918.58</v>
      </c>
      <c r="H58" s="745">
        <v>222107.51999999999</v>
      </c>
      <c r="I58" s="745">
        <v>164531.1</v>
      </c>
      <c r="J58" s="745">
        <v>287929.42</v>
      </c>
      <c r="K58" s="745">
        <v>196529.9</v>
      </c>
      <c r="L58" s="745">
        <v>343927.32</v>
      </c>
      <c r="M58" s="745">
        <v>234111.06</v>
      </c>
      <c r="N58" s="745">
        <v>409694.36</v>
      </c>
      <c r="O58" s="745">
        <v>275454.34000000003</v>
      </c>
      <c r="P58" s="745">
        <v>482045.09</v>
      </c>
      <c r="Q58" s="745">
        <v>301982.02</v>
      </c>
      <c r="R58" s="745">
        <v>528468.53</v>
      </c>
      <c r="S58" s="745">
        <v>327590.73</v>
      </c>
      <c r="T58" s="745">
        <v>573283.77</v>
      </c>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4" t="s">
        <v>1455</v>
      </c>
      <c r="BY58" s="4"/>
      <c r="BZ58" s="4" t="s">
        <v>1455</v>
      </c>
      <c r="CA58" s="4" t="s">
        <v>1455</v>
      </c>
      <c r="CB58" s="4" t="s">
        <v>1455</v>
      </c>
      <c r="CC58" s="4" t="s">
        <v>1455</v>
      </c>
      <c r="CD58" s="4" t="s">
        <v>1455</v>
      </c>
      <c r="CE58" s="4" t="s">
        <v>1455</v>
      </c>
      <c r="CF58" s="4" t="s">
        <v>1455</v>
      </c>
      <c r="CG58" s="4" t="s">
        <v>1455</v>
      </c>
    </row>
    <row r="59" spans="1:85">
      <c r="A59" s="744">
        <v>1</v>
      </c>
      <c r="B59" s="744" t="s">
        <v>1278</v>
      </c>
      <c r="C59" s="744"/>
      <c r="D59" s="744" t="s">
        <v>1246</v>
      </c>
      <c r="E59" s="744" t="s">
        <v>1346</v>
      </c>
      <c r="F59" s="744" t="s">
        <v>719</v>
      </c>
      <c r="G59" s="745">
        <v>100311.78</v>
      </c>
      <c r="H59" s="745">
        <v>175545.61</v>
      </c>
      <c r="I59" s="745">
        <v>131240.48000000001</v>
      </c>
      <c r="J59" s="745">
        <v>229670.84</v>
      </c>
      <c r="K59" s="745">
        <v>158817.69</v>
      </c>
      <c r="L59" s="745">
        <v>277930.96000000002</v>
      </c>
      <c r="M59" s="745">
        <v>194004.76</v>
      </c>
      <c r="N59" s="745">
        <v>339508.32</v>
      </c>
      <c r="O59" s="745">
        <v>229989.44</v>
      </c>
      <c r="P59" s="745">
        <v>402481.53</v>
      </c>
      <c r="Q59" s="745">
        <v>253344.31</v>
      </c>
      <c r="R59" s="745">
        <v>443352.55</v>
      </c>
      <c r="S59" s="745">
        <v>275142.46999999997</v>
      </c>
      <c r="T59" s="745">
        <v>481499.32</v>
      </c>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4" t="s">
        <v>1455</v>
      </c>
      <c r="BY59" s="4"/>
      <c r="BZ59" s="4" t="s">
        <v>1455</v>
      </c>
      <c r="CA59" s="4" t="s">
        <v>1455</v>
      </c>
      <c r="CB59" s="4" t="s">
        <v>1455</v>
      </c>
      <c r="CC59" s="4" t="s">
        <v>1455</v>
      </c>
      <c r="CD59" s="4" t="s">
        <v>1455</v>
      </c>
      <c r="CE59" s="4" t="s">
        <v>1455</v>
      </c>
      <c r="CF59" s="4" t="s">
        <v>1455</v>
      </c>
      <c r="CG59" s="4" t="s">
        <v>1455</v>
      </c>
    </row>
    <row r="60" spans="1:85">
      <c r="A60" s="744">
        <v>1</v>
      </c>
      <c r="B60" s="744" t="s">
        <v>1278</v>
      </c>
      <c r="C60" s="744"/>
      <c r="D60" s="744" t="s">
        <v>1246</v>
      </c>
      <c r="E60" s="744" t="s">
        <v>1346</v>
      </c>
      <c r="F60" s="744" t="s">
        <v>726</v>
      </c>
      <c r="G60" s="745">
        <v>96318.49</v>
      </c>
      <c r="H60" s="745">
        <v>168557.36</v>
      </c>
      <c r="I60" s="745">
        <v>131455.95000000001</v>
      </c>
      <c r="J60" s="745">
        <v>230047.92</v>
      </c>
      <c r="K60" s="745">
        <v>166543.96</v>
      </c>
      <c r="L60" s="745">
        <v>291451.93</v>
      </c>
      <c r="M60" s="745">
        <v>219603.13</v>
      </c>
      <c r="N60" s="745">
        <v>384305.47</v>
      </c>
      <c r="O60" s="745">
        <v>272201.89</v>
      </c>
      <c r="P60" s="745">
        <v>476353.3</v>
      </c>
      <c r="Q60" s="745">
        <v>306756.17</v>
      </c>
      <c r="R60" s="745">
        <v>536823.29</v>
      </c>
      <c r="S60" s="745">
        <v>340901.2</v>
      </c>
      <c r="T60" s="745">
        <v>596577.1</v>
      </c>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4" t="s">
        <v>1455</v>
      </c>
      <c r="BY60" s="4"/>
      <c r="BZ60" s="4" t="s">
        <v>1455</v>
      </c>
      <c r="CA60" s="4" t="s">
        <v>1455</v>
      </c>
      <c r="CB60" s="4" t="s">
        <v>1455</v>
      </c>
      <c r="CC60" s="4" t="s">
        <v>1455</v>
      </c>
      <c r="CD60" s="4" t="s">
        <v>1455</v>
      </c>
      <c r="CE60" s="4" t="s">
        <v>1455</v>
      </c>
      <c r="CF60" s="4" t="s">
        <v>1455</v>
      </c>
      <c r="CG60" s="4" t="s">
        <v>1455</v>
      </c>
    </row>
    <row r="61" spans="1:85">
      <c r="A61" s="744">
        <v>1</v>
      </c>
      <c r="B61" s="744" t="s">
        <v>1278</v>
      </c>
      <c r="C61" s="744"/>
      <c r="D61" s="744" t="s">
        <v>1246</v>
      </c>
      <c r="E61" s="744" t="s">
        <v>1346</v>
      </c>
      <c r="F61" s="744" t="s">
        <v>301</v>
      </c>
      <c r="G61" s="745">
        <v>102587.58</v>
      </c>
      <c r="H61" s="745">
        <v>164140.12</v>
      </c>
      <c r="I61" s="745">
        <v>143622.60999999999</v>
      </c>
      <c r="J61" s="745">
        <v>229796.17</v>
      </c>
      <c r="K61" s="745">
        <v>184657.64</v>
      </c>
      <c r="L61" s="745">
        <v>295452.21999999997</v>
      </c>
      <c r="M61" s="745">
        <v>246210.18</v>
      </c>
      <c r="N61" s="745">
        <v>393936.29</v>
      </c>
      <c r="O61" s="745">
        <v>307762.73</v>
      </c>
      <c r="P61" s="745">
        <v>492420.37</v>
      </c>
      <c r="Q61" s="745">
        <v>348797.76</v>
      </c>
      <c r="R61" s="745">
        <v>558076.42000000004</v>
      </c>
      <c r="S61" s="745">
        <v>389832.79</v>
      </c>
      <c r="T61" s="745">
        <v>623732.47</v>
      </c>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4" t="s">
        <v>1455</v>
      </c>
      <c r="BY61" s="4"/>
      <c r="BZ61" s="4" t="s">
        <v>1455</v>
      </c>
      <c r="CA61" s="4" t="s">
        <v>1455</v>
      </c>
      <c r="CB61" s="4" t="s">
        <v>1455</v>
      </c>
      <c r="CC61" s="4" t="s">
        <v>1455</v>
      </c>
      <c r="CD61" s="4" t="s">
        <v>1455</v>
      </c>
      <c r="CE61" s="4" t="s">
        <v>1455</v>
      </c>
      <c r="CF61" s="4" t="s">
        <v>1455</v>
      </c>
      <c r="CG61" s="4" t="s">
        <v>1455</v>
      </c>
    </row>
    <row r="62" spans="1:85">
      <c r="A62" s="744">
        <v>1</v>
      </c>
      <c r="B62" s="744" t="s">
        <v>1278</v>
      </c>
      <c r="C62" s="744"/>
      <c r="D62" s="744" t="s">
        <v>1246</v>
      </c>
      <c r="E62" s="744" t="s">
        <v>1391</v>
      </c>
      <c r="F62" s="744" t="s">
        <v>712</v>
      </c>
      <c r="G62" s="745">
        <v>127509.64</v>
      </c>
      <c r="H62" s="745">
        <v>223141.87</v>
      </c>
      <c r="I62" s="745">
        <v>165313.99</v>
      </c>
      <c r="J62" s="745">
        <v>289299.49</v>
      </c>
      <c r="K62" s="745">
        <v>197479.15</v>
      </c>
      <c r="L62" s="745">
        <v>345588.51</v>
      </c>
      <c r="M62" s="745">
        <v>235262.07</v>
      </c>
      <c r="N62" s="745">
        <v>411708.62</v>
      </c>
      <c r="O62" s="745">
        <v>276821.44</v>
      </c>
      <c r="P62" s="745">
        <v>484437.51</v>
      </c>
      <c r="Q62" s="745">
        <v>303488.15999999997</v>
      </c>
      <c r="R62" s="745">
        <v>531104.28</v>
      </c>
      <c r="S62" s="745">
        <v>329238.03999999998</v>
      </c>
      <c r="T62" s="745">
        <v>576166.56000000006</v>
      </c>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4" t="s">
        <v>1455</v>
      </c>
      <c r="BY62" s="4"/>
      <c r="BZ62" s="4" t="s">
        <v>1455</v>
      </c>
      <c r="CA62" s="4" t="s">
        <v>1455</v>
      </c>
      <c r="CB62" s="4" t="s">
        <v>1455</v>
      </c>
      <c r="CC62" s="4" t="s">
        <v>1455</v>
      </c>
      <c r="CD62" s="4" t="s">
        <v>1455</v>
      </c>
      <c r="CE62" s="4" t="s">
        <v>1455</v>
      </c>
      <c r="CF62" s="4" t="s">
        <v>1455</v>
      </c>
      <c r="CG62" s="4" t="s">
        <v>1455</v>
      </c>
    </row>
    <row r="63" spans="1:85">
      <c r="A63" s="744">
        <v>1</v>
      </c>
      <c r="B63" s="744" t="s">
        <v>1278</v>
      </c>
      <c r="C63" s="744"/>
      <c r="D63" s="744" t="s">
        <v>1246</v>
      </c>
      <c r="E63" s="744" t="s">
        <v>1391</v>
      </c>
      <c r="F63" s="744" t="s">
        <v>719</v>
      </c>
      <c r="G63" s="745">
        <v>100673.47</v>
      </c>
      <c r="H63" s="745">
        <v>176178.57</v>
      </c>
      <c r="I63" s="745">
        <v>131736.39000000001</v>
      </c>
      <c r="J63" s="745">
        <v>230538.68</v>
      </c>
      <c r="K63" s="745">
        <v>159441.84</v>
      </c>
      <c r="L63" s="745">
        <v>279023.21999999997</v>
      </c>
      <c r="M63" s="745">
        <v>194810.02</v>
      </c>
      <c r="N63" s="745">
        <v>340917.54</v>
      </c>
      <c r="O63" s="745">
        <v>230964.6</v>
      </c>
      <c r="P63" s="745">
        <v>404188.06</v>
      </c>
      <c r="Q63" s="745">
        <v>254431.17</v>
      </c>
      <c r="R63" s="745">
        <v>445254.54</v>
      </c>
      <c r="S63" s="745">
        <v>276337.64</v>
      </c>
      <c r="T63" s="745">
        <v>483590.87</v>
      </c>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4" t="s">
        <v>1455</v>
      </c>
      <c r="BY63" s="4"/>
      <c r="BZ63" s="4" t="s">
        <v>1455</v>
      </c>
      <c r="CA63" s="4" t="s">
        <v>1455</v>
      </c>
      <c r="CB63" s="4" t="s">
        <v>1455</v>
      </c>
      <c r="CC63" s="4" t="s">
        <v>1455</v>
      </c>
      <c r="CD63" s="4" t="s">
        <v>1455</v>
      </c>
      <c r="CE63" s="4" t="s">
        <v>1455</v>
      </c>
      <c r="CF63" s="4" t="s">
        <v>1455</v>
      </c>
      <c r="CG63" s="4" t="s">
        <v>1455</v>
      </c>
    </row>
    <row r="64" spans="1:85">
      <c r="A64" s="744">
        <v>1</v>
      </c>
      <c r="B64" s="744" t="s">
        <v>1278</v>
      </c>
      <c r="C64" s="744"/>
      <c r="D64" s="744" t="s">
        <v>1246</v>
      </c>
      <c r="E64" s="744" t="s">
        <v>1391</v>
      </c>
      <c r="F64" s="744" t="s">
        <v>726</v>
      </c>
      <c r="G64" s="745">
        <v>96585.91</v>
      </c>
      <c r="H64" s="745">
        <v>169025.34</v>
      </c>
      <c r="I64" s="745">
        <v>131801.10999999999</v>
      </c>
      <c r="J64" s="745">
        <v>230651.95</v>
      </c>
      <c r="K64" s="745">
        <v>166966.44</v>
      </c>
      <c r="L64" s="745">
        <v>292191.27</v>
      </c>
      <c r="M64" s="745">
        <v>220145.26</v>
      </c>
      <c r="N64" s="745">
        <v>385254.21</v>
      </c>
      <c r="O64" s="745">
        <v>272859.71000000002</v>
      </c>
      <c r="P64" s="745">
        <v>477504.5</v>
      </c>
      <c r="Q64" s="745">
        <v>307486.71000000002</v>
      </c>
      <c r="R64" s="745">
        <v>538101.74</v>
      </c>
      <c r="S64" s="745">
        <v>341700.93</v>
      </c>
      <c r="T64" s="745">
        <v>597976.63</v>
      </c>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7"/>
      <c r="BS64" s="347"/>
      <c r="BT64" s="347"/>
      <c r="BU64" s="347"/>
      <c r="BV64" s="347"/>
      <c r="BW64" s="347"/>
      <c r="BX64" s="4" t="s">
        <v>1455</v>
      </c>
      <c r="BY64" s="4"/>
      <c r="BZ64" s="4" t="s">
        <v>1455</v>
      </c>
      <c r="CA64" s="4" t="s">
        <v>1455</v>
      </c>
      <c r="CB64" s="4" t="s">
        <v>1455</v>
      </c>
      <c r="CC64" s="4" t="s">
        <v>1455</v>
      </c>
      <c r="CD64" s="4" t="s">
        <v>1455</v>
      </c>
      <c r="CE64" s="4" t="s">
        <v>1455</v>
      </c>
      <c r="CF64" s="4" t="s">
        <v>1455</v>
      </c>
      <c r="CG64" s="4" t="s">
        <v>1455</v>
      </c>
    </row>
    <row r="65" spans="1:85">
      <c r="A65" s="744">
        <v>1</v>
      </c>
      <c r="B65" s="744" t="s">
        <v>1278</v>
      </c>
      <c r="C65" s="744"/>
      <c r="D65" s="744" t="s">
        <v>1246</v>
      </c>
      <c r="E65" s="744" t="s">
        <v>1391</v>
      </c>
      <c r="F65" s="744" t="s">
        <v>301</v>
      </c>
      <c r="G65" s="745">
        <v>103010.03</v>
      </c>
      <c r="H65" s="745">
        <v>164816.04</v>
      </c>
      <c r="I65" s="745">
        <v>144214.03</v>
      </c>
      <c r="J65" s="745">
        <v>230742.46</v>
      </c>
      <c r="K65" s="745">
        <v>185418.04</v>
      </c>
      <c r="L65" s="745">
        <v>296668.88</v>
      </c>
      <c r="M65" s="745">
        <v>247224.06</v>
      </c>
      <c r="N65" s="745">
        <v>395558.5</v>
      </c>
      <c r="O65" s="745">
        <v>309030.07</v>
      </c>
      <c r="P65" s="745">
        <v>494448.13</v>
      </c>
      <c r="Q65" s="745">
        <v>350234.08</v>
      </c>
      <c r="R65" s="745">
        <v>560374.54</v>
      </c>
      <c r="S65" s="745">
        <v>391438.09</v>
      </c>
      <c r="T65" s="745">
        <v>626300.96</v>
      </c>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4" t="s">
        <v>1455</v>
      </c>
      <c r="BY65" s="4"/>
      <c r="BZ65" s="4" t="s">
        <v>1455</v>
      </c>
      <c r="CA65" s="4" t="s">
        <v>1455</v>
      </c>
      <c r="CB65" s="4" t="s">
        <v>1455</v>
      </c>
      <c r="CC65" s="4" t="s">
        <v>1455</v>
      </c>
      <c r="CD65" s="4" t="s">
        <v>1455</v>
      </c>
      <c r="CE65" s="4" t="s">
        <v>1455</v>
      </c>
      <c r="CF65" s="4" t="s">
        <v>1455</v>
      </c>
      <c r="CG65" s="4" t="s">
        <v>1455</v>
      </c>
    </row>
    <row r="66" spans="1:85">
      <c r="A66" s="744">
        <v>1</v>
      </c>
      <c r="B66" s="744" t="s">
        <v>1278</v>
      </c>
      <c r="C66" s="744"/>
      <c r="D66" s="744" t="s">
        <v>1246</v>
      </c>
      <c r="E66" s="744" t="s">
        <v>1436</v>
      </c>
      <c r="F66" s="744" t="s">
        <v>712</v>
      </c>
      <c r="G66" s="745">
        <v>124736.01</v>
      </c>
      <c r="H66" s="745">
        <v>218288.02</v>
      </c>
      <c r="I66" s="745">
        <v>161737.79</v>
      </c>
      <c r="J66" s="745">
        <v>283041.14</v>
      </c>
      <c r="K66" s="745">
        <v>193223.83</v>
      </c>
      <c r="L66" s="745">
        <v>338141.7</v>
      </c>
      <c r="M66" s="745">
        <v>230216.58</v>
      </c>
      <c r="N66" s="745">
        <v>402879.02</v>
      </c>
      <c r="O66" s="745">
        <v>270899.86</v>
      </c>
      <c r="P66" s="745">
        <v>474074.75</v>
      </c>
      <c r="Q66" s="745">
        <v>297004.90000000002</v>
      </c>
      <c r="R66" s="745">
        <v>519758.58</v>
      </c>
      <c r="S66" s="745">
        <v>322220.62</v>
      </c>
      <c r="T66" s="745">
        <v>563886.09</v>
      </c>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4" t="s">
        <v>1455</v>
      </c>
      <c r="BY66" s="4"/>
      <c r="BZ66" s="4" t="s">
        <v>1455</v>
      </c>
      <c r="CA66" s="4" t="s">
        <v>1455</v>
      </c>
      <c r="CB66" s="4" t="s">
        <v>1455</v>
      </c>
      <c r="CC66" s="4" t="s">
        <v>1455</v>
      </c>
      <c r="CD66" s="4" t="s">
        <v>1455</v>
      </c>
      <c r="CE66" s="4" t="s">
        <v>1455</v>
      </c>
      <c r="CF66" s="4" t="s">
        <v>1455</v>
      </c>
      <c r="CG66" s="4" t="s">
        <v>1455</v>
      </c>
    </row>
    <row r="67" spans="1:85">
      <c r="A67" s="744">
        <v>1</v>
      </c>
      <c r="B67" s="744" t="s">
        <v>1278</v>
      </c>
      <c r="C67" s="744"/>
      <c r="D67" s="744" t="s">
        <v>1246</v>
      </c>
      <c r="E67" s="744" t="s">
        <v>1436</v>
      </c>
      <c r="F67" s="744" t="s">
        <v>719</v>
      </c>
      <c r="G67" s="745">
        <v>98358.58</v>
      </c>
      <c r="H67" s="745">
        <v>172127.51</v>
      </c>
      <c r="I67" s="745">
        <v>128734.16</v>
      </c>
      <c r="J67" s="745">
        <v>225284.79</v>
      </c>
      <c r="K67" s="745">
        <v>155836.73000000001</v>
      </c>
      <c r="L67" s="745">
        <v>272714.28000000003</v>
      </c>
      <c r="M67" s="745">
        <v>190456.02</v>
      </c>
      <c r="N67" s="745">
        <v>333298.03999999998</v>
      </c>
      <c r="O67" s="745">
        <v>225826.9</v>
      </c>
      <c r="P67" s="745">
        <v>395197.08</v>
      </c>
      <c r="Q67" s="745">
        <v>248786.49</v>
      </c>
      <c r="R67" s="745">
        <v>435376.36</v>
      </c>
      <c r="S67" s="745">
        <v>270224.5</v>
      </c>
      <c r="T67" s="745">
        <v>472892.88</v>
      </c>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4" t="s">
        <v>1455</v>
      </c>
      <c r="BY67" s="4"/>
      <c r="BZ67" s="4" t="s">
        <v>1455</v>
      </c>
      <c r="CA67" s="4" t="s">
        <v>1455</v>
      </c>
      <c r="CB67" s="4" t="s">
        <v>1455</v>
      </c>
      <c r="CC67" s="4" t="s">
        <v>1455</v>
      </c>
      <c r="CD67" s="4" t="s">
        <v>1455</v>
      </c>
      <c r="CE67" s="4" t="s">
        <v>1455</v>
      </c>
      <c r="CF67" s="4" t="s">
        <v>1455</v>
      </c>
      <c r="CG67" s="4" t="s">
        <v>1455</v>
      </c>
    </row>
    <row r="68" spans="1:85">
      <c r="A68" s="744">
        <v>1</v>
      </c>
      <c r="B68" s="744" t="s">
        <v>1278</v>
      </c>
      <c r="C68" s="744"/>
      <c r="D68" s="744" t="s">
        <v>1246</v>
      </c>
      <c r="E68" s="744" t="s">
        <v>1436</v>
      </c>
      <c r="F68" s="744" t="s">
        <v>726</v>
      </c>
      <c r="G68" s="745">
        <v>94270.22</v>
      </c>
      <c r="H68" s="745">
        <v>164972.89000000001</v>
      </c>
      <c r="I68" s="745">
        <v>128617.59</v>
      </c>
      <c r="J68" s="745">
        <v>225080.79</v>
      </c>
      <c r="K68" s="745">
        <v>162915.94</v>
      </c>
      <c r="L68" s="745">
        <v>285102.90000000002</v>
      </c>
      <c r="M68" s="745">
        <v>214786.94</v>
      </c>
      <c r="N68" s="745">
        <v>375877.14</v>
      </c>
      <c r="O68" s="745">
        <v>266201.5</v>
      </c>
      <c r="P68" s="745">
        <v>465852.62</v>
      </c>
      <c r="Q68" s="745">
        <v>299970.71999999997</v>
      </c>
      <c r="R68" s="745">
        <v>524948.76</v>
      </c>
      <c r="S68" s="745">
        <v>333334.23</v>
      </c>
      <c r="T68" s="745">
        <v>583334.9</v>
      </c>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4" t="s">
        <v>1455</v>
      </c>
      <c r="BY68" s="4"/>
      <c r="BZ68" s="4" t="s">
        <v>1455</v>
      </c>
      <c r="CA68" s="4" t="s">
        <v>1455</v>
      </c>
      <c r="CB68" s="4" t="s">
        <v>1455</v>
      </c>
      <c r="CC68" s="4" t="s">
        <v>1455</v>
      </c>
      <c r="CD68" s="4" t="s">
        <v>1455</v>
      </c>
      <c r="CE68" s="4" t="s">
        <v>1455</v>
      </c>
      <c r="CF68" s="4" t="s">
        <v>1455</v>
      </c>
      <c r="CG68" s="4" t="s">
        <v>1455</v>
      </c>
    </row>
    <row r="69" spans="1:85">
      <c r="A69" s="744">
        <v>1</v>
      </c>
      <c r="B69" s="744" t="s">
        <v>1278</v>
      </c>
      <c r="C69" s="744"/>
      <c r="D69" s="744" t="s">
        <v>1246</v>
      </c>
      <c r="E69" s="744" t="s">
        <v>1436</v>
      </c>
      <c r="F69" s="744" t="s">
        <v>301</v>
      </c>
      <c r="G69" s="745">
        <v>100703.76</v>
      </c>
      <c r="H69" s="745">
        <v>161126.01999999999</v>
      </c>
      <c r="I69" s="745">
        <v>140985.26999999999</v>
      </c>
      <c r="J69" s="745">
        <v>225576.43</v>
      </c>
      <c r="K69" s="745">
        <v>181266.77</v>
      </c>
      <c r="L69" s="745">
        <v>290026.84000000003</v>
      </c>
      <c r="M69" s="745">
        <v>241689.03</v>
      </c>
      <c r="N69" s="745">
        <v>386702.45</v>
      </c>
      <c r="O69" s="745">
        <v>302111.28999999998</v>
      </c>
      <c r="P69" s="745">
        <v>483378.07</v>
      </c>
      <c r="Q69" s="745">
        <v>342392.79</v>
      </c>
      <c r="R69" s="745">
        <v>547828.47999999998</v>
      </c>
      <c r="S69" s="745">
        <v>382674.3</v>
      </c>
      <c r="T69" s="745">
        <v>612278.88</v>
      </c>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4" t="s">
        <v>1455</v>
      </c>
      <c r="BY69" s="4"/>
      <c r="BZ69" s="4" t="s">
        <v>1455</v>
      </c>
      <c r="CA69" s="4" t="s">
        <v>1455</v>
      </c>
      <c r="CB69" s="4" t="s">
        <v>1455</v>
      </c>
      <c r="CC69" s="4" t="s">
        <v>1455</v>
      </c>
      <c r="CD69" s="4" t="s">
        <v>1455</v>
      </c>
      <c r="CE69" s="4" t="s">
        <v>1455</v>
      </c>
      <c r="CF69" s="4" t="s">
        <v>1455</v>
      </c>
      <c r="CG69" s="4" t="s">
        <v>1455</v>
      </c>
    </row>
    <row r="70" spans="1:85">
      <c r="A70" s="744">
        <v>1</v>
      </c>
      <c r="B70" s="744" t="s">
        <v>1278</v>
      </c>
      <c r="C70" s="744"/>
      <c r="D70" s="744" t="s">
        <v>1246</v>
      </c>
      <c r="E70" s="744" t="s">
        <v>1477</v>
      </c>
      <c r="F70" s="744" t="s">
        <v>712</v>
      </c>
      <c r="G70" s="745">
        <v>117415.56</v>
      </c>
      <c r="H70" s="745">
        <v>205477.22</v>
      </c>
      <c r="I70" s="745">
        <v>152236.70000000001</v>
      </c>
      <c r="J70" s="745">
        <v>266414.21999999997</v>
      </c>
      <c r="K70" s="745">
        <v>181865.43</v>
      </c>
      <c r="L70" s="745">
        <v>318264.5</v>
      </c>
      <c r="M70" s="745">
        <v>216672.58</v>
      </c>
      <c r="N70" s="745">
        <v>379177.01</v>
      </c>
      <c r="O70" s="745">
        <v>254955.39</v>
      </c>
      <c r="P70" s="745">
        <v>446171.94</v>
      </c>
      <c r="Q70" s="745">
        <v>279519.93</v>
      </c>
      <c r="R70" s="745">
        <v>489159.88</v>
      </c>
      <c r="S70" s="745">
        <v>303243.84999999998</v>
      </c>
      <c r="T70" s="745">
        <v>530676.73</v>
      </c>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7"/>
      <c r="BS70" s="347"/>
      <c r="BT70" s="347"/>
      <c r="BU70" s="347"/>
      <c r="BV70" s="347"/>
      <c r="BW70" s="347"/>
      <c r="BX70" s="4" t="s">
        <v>1455</v>
      </c>
      <c r="BY70" s="4"/>
      <c r="BZ70" s="4" t="s">
        <v>1455</v>
      </c>
      <c r="CA70" s="4" t="s">
        <v>1455</v>
      </c>
      <c r="CB70" s="4" t="s">
        <v>1455</v>
      </c>
      <c r="CC70" s="4" t="s">
        <v>1455</v>
      </c>
      <c r="CD70" s="4" t="s">
        <v>1455</v>
      </c>
      <c r="CE70" s="4" t="s">
        <v>1455</v>
      </c>
      <c r="CF70" s="4" t="s">
        <v>1455</v>
      </c>
      <c r="CG70" s="4" t="s">
        <v>1455</v>
      </c>
    </row>
    <row r="71" spans="1:85">
      <c r="A71" s="744">
        <v>1</v>
      </c>
      <c r="B71" s="744" t="s">
        <v>1278</v>
      </c>
      <c r="C71" s="744"/>
      <c r="D71" s="744" t="s">
        <v>1246</v>
      </c>
      <c r="E71" s="744" t="s">
        <v>1477</v>
      </c>
      <c r="F71" s="744" t="s">
        <v>719</v>
      </c>
      <c r="G71" s="745">
        <v>92643.7</v>
      </c>
      <c r="H71" s="745">
        <v>162126.48000000001</v>
      </c>
      <c r="I71" s="745">
        <v>121241.98</v>
      </c>
      <c r="J71" s="745">
        <v>212173.46</v>
      </c>
      <c r="K71" s="745">
        <v>146754.07</v>
      </c>
      <c r="L71" s="745">
        <v>256819.62</v>
      </c>
      <c r="M71" s="745">
        <v>179332.22</v>
      </c>
      <c r="N71" s="745">
        <v>313831.39</v>
      </c>
      <c r="O71" s="745">
        <v>212626.01</v>
      </c>
      <c r="P71" s="745">
        <v>372095.51</v>
      </c>
      <c r="Q71" s="745">
        <v>234236.55</v>
      </c>
      <c r="R71" s="745">
        <v>409913.96</v>
      </c>
      <c r="S71" s="745">
        <v>254412.71</v>
      </c>
      <c r="T71" s="745">
        <v>445222.24</v>
      </c>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4" t="s">
        <v>1455</v>
      </c>
      <c r="BY71" s="4"/>
      <c r="BZ71" s="4" t="s">
        <v>1455</v>
      </c>
      <c r="CA71" s="4" t="s">
        <v>1455</v>
      </c>
      <c r="CB71" s="4" t="s">
        <v>1455</v>
      </c>
      <c r="CC71" s="4" t="s">
        <v>1455</v>
      </c>
      <c r="CD71" s="4" t="s">
        <v>1455</v>
      </c>
      <c r="CE71" s="4" t="s">
        <v>1455</v>
      </c>
      <c r="CF71" s="4" t="s">
        <v>1455</v>
      </c>
      <c r="CG71" s="4" t="s">
        <v>1455</v>
      </c>
    </row>
    <row r="72" spans="1:85">
      <c r="A72" s="744">
        <v>1</v>
      </c>
      <c r="B72" s="744" t="s">
        <v>1278</v>
      </c>
      <c r="C72" s="744"/>
      <c r="D72" s="744" t="s">
        <v>1246</v>
      </c>
      <c r="E72" s="744" t="s">
        <v>1477</v>
      </c>
      <c r="F72" s="744" t="s">
        <v>726</v>
      </c>
      <c r="G72" s="745">
        <v>88836.58</v>
      </c>
      <c r="H72" s="745">
        <v>155464.01999999999</v>
      </c>
      <c r="I72" s="745">
        <v>121215.07</v>
      </c>
      <c r="J72" s="745">
        <v>212126.37</v>
      </c>
      <c r="K72" s="745">
        <v>153547.51</v>
      </c>
      <c r="L72" s="745">
        <v>268708.15000000002</v>
      </c>
      <c r="M72" s="745">
        <v>202443.87</v>
      </c>
      <c r="N72" s="745">
        <v>354276.78</v>
      </c>
      <c r="O72" s="745">
        <v>250911.58</v>
      </c>
      <c r="P72" s="745">
        <v>439095.27</v>
      </c>
      <c r="Q72" s="745">
        <v>282747.11</v>
      </c>
      <c r="R72" s="745">
        <v>494807.43</v>
      </c>
      <c r="S72" s="745">
        <v>314201.61</v>
      </c>
      <c r="T72" s="745">
        <v>549852.81000000006</v>
      </c>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347"/>
      <c r="BT72" s="347"/>
      <c r="BU72" s="347"/>
      <c r="BV72" s="347"/>
      <c r="BW72" s="347"/>
      <c r="BX72" s="4" t="s">
        <v>1455</v>
      </c>
      <c r="BY72" s="4"/>
      <c r="BZ72" s="4" t="s">
        <v>1455</v>
      </c>
      <c r="CA72" s="4" t="s">
        <v>1455</v>
      </c>
      <c r="CB72" s="4" t="s">
        <v>1455</v>
      </c>
      <c r="CC72" s="4" t="s">
        <v>1455</v>
      </c>
      <c r="CD72" s="4" t="s">
        <v>1455</v>
      </c>
      <c r="CE72" s="4" t="s">
        <v>1455</v>
      </c>
      <c r="CF72" s="4" t="s">
        <v>1455</v>
      </c>
      <c r="CG72" s="4" t="s">
        <v>1455</v>
      </c>
    </row>
    <row r="73" spans="1:85">
      <c r="A73" s="744">
        <v>1</v>
      </c>
      <c r="B73" s="744" t="s">
        <v>1278</v>
      </c>
      <c r="C73" s="744"/>
      <c r="D73" s="744" t="s">
        <v>1246</v>
      </c>
      <c r="E73" s="744" t="s">
        <v>1477</v>
      </c>
      <c r="F73" s="744" t="s">
        <v>301</v>
      </c>
      <c r="G73" s="745">
        <v>94823.88</v>
      </c>
      <c r="H73" s="745">
        <v>151718.21</v>
      </c>
      <c r="I73" s="745">
        <v>132753.44</v>
      </c>
      <c r="J73" s="745">
        <v>212405.5</v>
      </c>
      <c r="K73" s="745">
        <v>170682.99</v>
      </c>
      <c r="L73" s="745">
        <v>273092.78999999998</v>
      </c>
      <c r="M73" s="745">
        <v>227577.32</v>
      </c>
      <c r="N73" s="745">
        <v>364123.71</v>
      </c>
      <c r="O73" s="745">
        <v>284471.65000000002</v>
      </c>
      <c r="P73" s="745">
        <v>455154.64</v>
      </c>
      <c r="Q73" s="745">
        <v>322401.2</v>
      </c>
      <c r="R73" s="745">
        <v>515841.93</v>
      </c>
      <c r="S73" s="745">
        <v>360330.75</v>
      </c>
      <c r="T73" s="745">
        <v>576529.21</v>
      </c>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4" t="s">
        <v>1455</v>
      </c>
      <c r="BY73" s="4"/>
      <c r="BZ73" s="4" t="s">
        <v>1455</v>
      </c>
      <c r="CA73" s="4" t="s">
        <v>1455</v>
      </c>
      <c r="CB73" s="4" t="s">
        <v>1455</v>
      </c>
      <c r="CC73" s="4" t="s">
        <v>1455</v>
      </c>
      <c r="CD73" s="4" t="s">
        <v>1455</v>
      </c>
      <c r="CE73" s="4" t="s">
        <v>1455</v>
      </c>
      <c r="CF73" s="4" t="s">
        <v>1455</v>
      </c>
      <c r="CG73" s="4" t="s">
        <v>1455</v>
      </c>
    </row>
    <row r="74" spans="1:85">
      <c r="A74" s="744">
        <v>1</v>
      </c>
      <c r="B74" s="744" t="s">
        <v>1278</v>
      </c>
      <c r="C74" s="744"/>
      <c r="D74" s="744" t="s">
        <v>1246</v>
      </c>
      <c r="E74" s="744" t="s">
        <v>1514</v>
      </c>
      <c r="F74" s="744" t="s">
        <v>712</v>
      </c>
      <c r="G74" s="745">
        <v>124857.12</v>
      </c>
      <c r="H74" s="745">
        <v>218499.97</v>
      </c>
      <c r="I74" s="745">
        <v>161963.31</v>
      </c>
      <c r="J74" s="745">
        <v>283435.78999999998</v>
      </c>
      <c r="K74" s="745">
        <v>193551.11</v>
      </c>
      <c r="L74" s="745">
        <v>338714.45</v>
      </c>
      <c r="M74" s="745">
        <v>230689.61</v>
      </c>
      <c r="N74" s="745">
        <v>403706.82</v>
      </c>
      <c r="O74" s="745">
        <v>271509.12</v>
      </c>
      <c r="P74" s="745">
        <v>475140.97</v>
      </c>
      <c r="Q74" s="745">
        <v>297703.2</v>
      </c>
      <c r="R74" s="745">
        <v>520980.6</v>
      </c>
      <c r="S74" s="745">
        <v>323033.36</v>
      </c>
      <c r="T74" s="745">
        <v>565308.39</v>
      </c>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4" t="s">
        <v>1455</v>
      </c>
      <c r="BY74" s="4"/>
      <c r="BZ74" s="4" t="s">
        <v>1455</v>
      </c>
      <c r="CA74" s="4" t="s">
        <v>1455</v>
      </c>
      <c r="CB74" s="4" t="s">
        <v>1455</v>
      </c>
      <c r="CC74" s="4" t="s">
        <v>1455</v>
      </c>
      <c r="CD74" s="4" t="s">
        <v>1455</v>
      </c>
      <c r="CE74" s="4" t="s">
        <v>1455</v>
      </c>
      <c r="CF74" s="4" t="s">
        <v>1455</v>
      </c>
      <c r="CG74" s="4" t="s">
        <v>1455</v>
      </c>
    </row>
    <row r="75" spans="1:85">
      <c r="A75" s="744">
        <v>1</v>
      </c>
      <c r="B75" s="744" t="s">
        <v>1278</v>
      </c>
      <c r="C75" s="744"/>
      <c r="D75" s="744" t="s">
        <v>1246</v>
      </c>
      <c r="E75" s="744" t="s">
        <v>1514</v>
      </c>
      <c r="F75" s="744" t="s">
        <v>719</v>
      </c>
      <c r="G75" s="745">
        <v>98020.95</v>
      </c>
      <c r="H75" s="745">
        <v>171536.66</v>
      </c>
      <c r="I75" s="745">
        <v>128385.7</v>
      </c>
      <c r="J75" s="745">
        <v>224674.98</v>
      </c>
      <c r="K75" s="745">
        <v>155513.81</v>
      </c>
      <c r="L75" s="745">
        <v>272149.15999999997</v>
      </c>
      <c r="M75" s="745">
        <v>190237.57</v>
      </c>
      <c r="N75" s="745">
        <v>332915.74</v>
      </c>
      <c r="O75" s="745">
        <v>225652.29</v>
      </c>
      <c r="P75" s="745">
        <v>394891.51</v>
      </c>
      <c r="Q75" s="745">
        <v>248646.21</v>
      </c>
      <c r="R75" s="745">
        <v>435130.86</v>
      </c>
      <c r="S75" s="745">
        <v>270132.96999999997</v>
      </c>
      <c r="T75" s="745">
        <v>472732.69</v>
      </c>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4" t="s">
        <v>1455</v>
      </c>
      <c r="BY75" s="4"/>
      <c r="BZ75" s="4" t="s">
        <v>1455</v>
      </c>
      <c r="CA75" s="4" t="s">
        <v>1455</v>
      </c>
      <c r="CB75" s="4" t="s">
        <v>1455</v>
      </c>
      <c r="CC75" s="4" t="s">
        <v>1455</v>
      </c>
      <c r="CD75" s="4" t="s">
        <v>1455</v>
      </c>
      <c r="CE75" s="4" t="s">
        <v>1455</v>
      </c>
      <c r="CF75" s="4" t="s">
        <v>1455</v>
      </c>
      <c r="CG75" s="4" t="s">
        <v>1455</v>
      </c>
    </row>
    <row r="76" spans="1:85">
      <c r="A76" s="744">
        <v>1</v>
      </c>
      <c r="B76" s="744" t="s">
        <v>1278</v>
      </c>
      <c r="C76" s="744"/>
      <c r="D76" s="744" t="s">
        <v>1246</v>
      </c>
      <c r="E76" s="744" t="s">
        <v>1514</v>
      </c>
      <c r="F76" s="744" t="s">
        <v>726</v>
      </c>
      <c r="G76" s="745">
        <v>93617.81</v>
      </c>
      <c r="H76" s="745">
        <v>163831.17000000001</v>
      </c>
      <c r="I76" s="745">
        <v>127645.78</v>
      </c>
      <c r="J76" s="745">
        <v>223380.11</v>
      </c>
      <c r="K76" s="745">
        <v>161623.85999999999</v>
      </c>
      <c r="L76" s="745">
        <v>282841.76</v>
      </c>
      <c r="M76" s="745">
        <v>213021.83</v>
      </c>
      <c r="N76" s="745">
        <v>372788.2</v>
      </c>
      <c r="O76" s="745">
        <v>263955.42</v>
      </c>
      <c r="P76" s="745">
        <v>461921.98</v>
      </c>
      <c r="Q76" s="745">
        <v>297395.18</v>
      </c>
      <c r="R76" s="745">
        <v>520441.56</v>
      </c>
      <c r="S76" s="745">
        <v>330422.15999999997</v>
      </c>
      <c r="T76" s="745">
        <v>578238.78</v>
      </c>
      <c r="U76" s="347"/>
      <c r="V76" s="347"/>
      <c r="W76" s="347"/>
      <c r="X76" s="347"/>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7"/>
      <c r="AY76" s="347"/>
      <c r="AZ76" s="347"/>
      <c r="BA76" s="347"/>
      <c r="BB76" s="347"/>
      <c r="BC76" s="347"/>
      <c r="BD76" s="347"/>
      <c r="BE76" s="347"/>
      <c r="BF76" s="347"/>
      <c r="BG76" s="347"/>
      <c r="BH76" s="347"/>
      <c r="BI76" s="347"/>
      <c r="BJ76" s="347"/>
      <c r="BK76" s="347"/>
      <c r="BL76" s="347"/>
      <c r="BM76" s="347"/>
      <c r="BN76" s="347"/>
      <c r="BO76" s="347"/>
      <c r="BP76" s="347"/>
      <c r="BQ76" s="347"/>
      <c r="BR76" s="347"/>
      <c r="BS76" s="347"/>
      <c r="BT76" s="347"/>
      <c r="BU76" s="347"/>
      <c r="BV76" s="347"/>
      <c r="BW76" s="347"/>
      <c r="BX76" s="4" t="s">
        <v>1455</v>
      </c>
      <c r="BY76" s="4" t="s">
        <v>1455</v>
      </c>
      <c r="BZ76" s="4"/>
      <c r="CA76" s="4" t="s">
        <v>1455</v>
      </c>
      <c r="CB76" s="4" t="s">
        <v>1455</v>
      </c>
      <c r="CC76" s="4" t="s">
        <v>1455</v>
      </c>
      <c r="CD76" s="4" t="s">
        <v>1455</v>
      </c>
      <c r="CE76" s="4" t="s">
        <v>1455</v>
      </c>
      <c r="CF76" s="4" t="s">
        <v>1455</v>
      </c>
      <c r="CG76" s="4" t="s">
        <v>1455</v>
      </c>
    </row>
    <row r="77" spans="1:85">
      <c r="A77" s="744">
        <v>1</v>
      </c>
      <c r="B77" s="744" t="s">
        <v>1278</v>
      </c>
      <c r="C77" s="744"/>
      <c r="D77" s="744" t="s">
        <v>1246</v>
      </c>
      <c r="E77" s="744" t="s">
        <v>1514</v>
      </c>
      <c r="F77" s="744" t="s">
        <v>301</v>
      </c>
      <c r="G77" s="745">
        <v>100574.41</v>
      </c>
      <c r="H77" s="745">
        <v>160919.06</v>
      </c>
      <c r="I77" s="745">
        <v>140804.18</v>
      </c>
      <c r="J77" s="745">
        <v>225286.69</v>
      </c>
      <c r="K77" s="745">
        <v>181033.95</v>
      </c>
      <c r="L77" s="745">
        <v>289654.32</v>
      </c>
      <c r="M77" s="745">
        <v>241378.59</v>
      </c>
      <c r="N77" s="745">
        <v>386205.76</v>
      </c>
      <c r="O77" s="745">
        <v>301723.24</v>
      </c>
      <c r="P77" s="745">
        <v>482757.19</v>
      </c>
      <c r="Q77" s="745">
        <v>341953.01</v>
      </c>
      <c r="R77" s="745">
        <v>547124.81999999995</v>
      </c>
      <c r="S77" s="745">
        <v>382182.77</v>
      </c>
      <c r="T77" s="745">
        <v>611492.44999999995</v>
      </c>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4" t="s">
        <v>1455</v>
      </c>
      <c r="BY77" s="4" t="s">
        <v>1455</v>
      </c>
      <c r="BZ77" s="4"/>
      <c r="CA77" s="4" t="s">
        <v>1455</v>
      </c>
      <c r="CB77" s="4" t="s">
        <v>1455</v>
      </c>
      <c r="CC77" s="4" t="s">
        <v>1455</v>
      </c>
      <c r="CD77" s="4" t="s">
        <v>1455</v>
      </c>
      <c r="CE77" s="4" t="s">
        <v>1455</v>
      </c>
      <c r="CF77" s="4" t="s">
        <v>1455</v>
      </c>
      <c r="CG77" s="4" t="s">
        <v>1455</v>
      </c>
    </row>
    <row r="78" spans="1:85">
      <c r="A78" s="744">
        <v>1</v>
      </c>
      <c r="B78" s="744" t="s">
        <v>1278</v>
      </c>
      <c r="C78" s="744"/>
      <c r="D78" s="744" t="s">
        <v>1246</v>
      </c>
      <c r="E78" s="744" t="s">
        <v>1548</v>
      </c>
      <c r="F78" s="744" t="s">
        <v>712</v>
      </c>
      <c r="G78" s="745">
        <v>123493.33</v>
      </c>
      <c r="H78" s="745">
        <v>216113.32</v>
      </c>
      <c r="I78" s="745">
        <v>160059.24</v>
      </c>
      <c r="J78" s="745">
        <v>280103.67</v>
      </c>
      <c r="K78" s="745">
        <v>191161.68</v>
      </c>
      <c r="L78" s="745">
        <v>334532.94</v>
      </c>
      <c r="M78" s="745">
        <v>227678.05</v>
      </c>
      <c r="N78" s="745">
        <v>398436.58</v>
      </c>
      <c r="O78" s="745">
        <v>267861.02</v>
      </c>
      <c r="P78" s="745">
        <v>468756.79</v>
      </c>
      <c r="Q78" s="745">
        <v>293643.45</v>
      </c>
      <c r="R78" s="745">
        <v>513876.04</v>
      </c>
      <c r="S78" s="745">
        <v>318519.62</v>
      </c>
      <c r="T78" s="745">
        <v>557409.34</v>
      </c>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7"/>
      <c r="BT78" s="347"/>
      <c r="BU78" s="347"/>
      <c r="BV78" s="347"/>
      <c r="BW78" s="347"/>
      <c r="BX78" s="4" t="s">
        <v>1455</v>
      </c>
      <c r="BY78" s="4" t="s">
        <v>1455</v>
      </c>
      <c r="BZ78" s="4"/>
      <c r="CA78" s="4" t="s">
        <v>1455</v>
      </c>
      <c r="CB78" s="4" t="s">
        <v>1455</v>
      </c>
      <c r="CC78" s="4" t="s">
        <v>1455</v>
      </c>
      <c r="CD78" s="4" t="s">
        <v>1455</v>
      </c>
      <c r="CE78" s="4" t="s">
        <v>1455</v>
      </c>
      <c r="CF78" s="4" t="s">
        <v>1455</v>
      </c>
      <c r="CG78" s="4" t="s">
        <v>1455</v>
      </c>
    </row>
    <row r="79" spans="1:85">
      <c r="A79" s="744">
        <v>1</v>
      </c>
      <c r="B79" s="744" t="s">
        <v>1278</v>
      </c>
      <c r="C79" s="744"/>
      <c r="D79" s="744" t="s">
        <v>1246</v>
      </c>
      <c r="E79" s="744" t="s">
        <v>1548</v>
      </c>
      <c r="F79" s="744" t="s">
        <v>719</v>
      </c>
      <c r="G79" s="745">
        <v>97804</v>
      </c>
      <c r="H79" s="745">
        <v>171157</v>
      </c>
      <c r="I79" s="745">
        <v>127916.57</v>
      </c>
      <c r="J79" s="745">
        <v>223854</v>
      </c>
      <c r="K79" s="745">
        <v>154749.9</v>
      </c>
      <c r="L79" s="745">
        <v>270812.32</v>
      </c>
      <c r="M79" s="745">
        <v>188954.72</v>
      </c>
      <c r="N79" s="745">
        <v>330670.76</v>
      </c>
      <c r="O79" s="745">
        <v>223963.88</v>
      </c>
      <c r="P79" s="745">
        <v>391936.79</v>
      </c>
      <c r="Q79" s="745">
        <v>246682.91</v>
      </c>
      <c r="R79" s="745">
        <v>431695.09</v>
      </c>
      <c r="S79" s="745">
        <v>267879.93</v>
      </c>
      <c r="T79" s="745">
        <v>468789.87</v>
      </c>
      <c r="U79" s="347"/>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347"/>
      <c r="BT79" s="347"/>
      <c r="BU79" s="347"/>
      <c r="BV79" s="347"/>
      <c r="BW79" s="347"/>
      <c r="BX79" s="4" t="s">
        <v>1455</v>
      </c>
      <c r="BY79" s="4" t="s">
        <v>1455</v>
      </c>
      <c r="BZ79" s="4"/>
      <c r="CA79" s="4" t="s">
        <v>1455</v>
      </c>
      <c r="CB79" s="4" t="s">
        <v>1455</v>
      </c>
      <c r="CC79" s="4" t="s">
        <v>1455</v>
      </c>
      <c r="CD79" s="4" t="s">
        <v>1455</v>
      </c>
      <c r="CE79" s="4" t="s">
        <v>1455</v>
      </c>
      <c r="CF79" s="4" t="s">
        <v>1455</v>
      </c>
      <c r="CG79" s="4"/>
    </row>
    <row r="80" spans="1:85">
      <c r="A80" s="744">
        <v>1</v>
      </c>
      <c r="B80" s="744" t="s">
        <v>1278</v>
      </c>
      <c r="C80" s="744"/>
      <c r="D80" s="744" t="s">
        <v>1246</v>
      </c>
      <c r="E80" s="744" t="s">
        <v>1548</v>
      </c>
      <c r="F80" s="744" t="s">
        <v>726</v>
      </c>
      <c r="G80" s="745">
        <v>94061.59</v>
      </c>
      <c r="H80" s="745">
        <v>164607.78</v>
      </c>
      <c r="I80" s="745">
        <v>128413.18</v>
      </c>
      <c r="J80" s="745">
        <v>224723.06</v>
      </c>
      <c r="K80" s="745">
        <v>162717.01999999999</v>
      </c>
      <c r="L80" s="745">
        <v>284754.78999999998</v>
      </c>
      <c r="M80" s="745">
        <v>214585.22</v>
      </c>
      <c r="N80" s="745">
        <v>375524.13</v>
      </c>
      <c r="O80" s="745">
        <v>266008.88</v>
      </c>
      <c r="P80" s="745">
        <v>465515.54</v>
      </c>
      <c r="Q80" s="745">
        <v>299797.40000000002</v>
      </c>
      <c r="R80" s="745">
        <v>524645.46</v>
      </c>
      <c r="S80" s="745">
        <v>333190.78999999998</v>
      </c>
      <c r="T80" s="745">
        <v>583083.88</v>
      </c>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7"/>
      <c r="AY80" s="347"/>
      <c r="AZ80" s="347"/>
      <c r="BA80" s="347"/>
      <c r="BB80" s="347"/>
      <c r="BC80" s="347"/>
      <c r="BD80" s="347"/>
      <c r="BE80" s="347"/>
      <c r="BF80" s="347"/>
      <c r="BG80" s="347"/>
      <c r="BH80" s="347"/>
      <c r="BI80" s="347"/>
      <c r="BJ80" s="347"/>
      <c r="BK80" s="347"/>
      <c r="BL80" s="347"/>
      <c r="BM80" s="347"/>
      <c r="BN80" s="347"/>
      <c r="BO80" s="347"/>
      <c r="BP80" s="347"/>
      <c r="BQ80" s="347"/>
      <c r="BR80" s="347"/>
      <c r="BS80" s="347"/>
      <c r="BT80" s="347"/>
      <c r="BU80" s="347"/>
      <c r="BV80" s="347"/>
      <c r="BW80" s="347"/>
      <c r="BX80" s="4" t="s">
        <v>1455</v>
      </c>
      <c r="BY80" s="4" t="s">
        <v>1455</v>
      </c>
      <c r="BZ80" s="4" t="s">
        <v>1455</v>
      </c>
      <c r="CA80" s="4" t="s">
        <v>1455</v>
      </c>
      <c r="CB80" s="4" t="s">
        <v>1455</v>
      </c>
      <c r="CC80" s="4" t="s">
        <v>1455</v>
      </c>
      <c r="CD80" s="4" t="s">
        <v>1455</v>
      </c>
      <c r="CE80" s="4" t="s">
        <v>1455</v>
      </c>
      <c r="CF80" s="4" t="s">
        <v>1455</v>
      </c>
      <c r="CG80" s="4"/>
    </row>
    <row r="81" spans="1:85">
      <c r="A81" s="744">
        <v>1</v>
      </c>
      <c r="B81" s="744" t="s">
        <v>1278</v>
      </c>
      <c r="C81" s="744"/>
      <c r="D81" s="744" t="s">
        <v>1246</v>
      </c>
      <c r="E81" s="744" t="s">
        <v>1548</v>
      </c>
      <c r="F81" s="744" t="s">
        <v>301</v>
      </c>
      <c r="G81" s="745">
        <v>99923.53</v>
      </c>
      <c r="H81" s="745">
        <v>159877.66</v>
      </c>
      <c r="I81" s="745">
        <v>139892.95000000001</v>
      </c>
      <c r="J81" s="745">
        <v>223828.72</v>
      </c>
      <c r="K81" s="745">
        <v>179862.36</v>
      </c>
      <c r="L81" s="745">
        <v>287779.78000000003</v>
      </c>
      <c r="M81" s="745">
        <v>239816.48</v>
      </c>
      <c r="N81" s="745">
        <v>383706.38</v>
      </c>
      <c r="O81" s="745">
        <v>299770.59999999998</v>
      </c>
      <c r="P81" s="745">
        <v>479632.97</v>
      </c>
      <c r="Q81" s="745">
        <v>339740.02</v>
      </c>
      <c r="R81" s="745">
        <v>543584.04</v>
      </c>
      <c r="S81" s="745">
        <v>379709.43</v>
      </c>
      <c r="T81" s="745">
        <v>607535.1</v>
      </c>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c r="BX81" s="4" t="s">
        <v>1455</v>
      </c>
      <c r="BY81" s="4" t="s">
        <v>1455</v>
      </c>
      <c r="BZ81" s="4" t="s">
        <v>1455</v>
      </c>
      <c r="CA81" s="4" t="s">
        <v>1455</v>
      </c>
      <c r="CB81" s="4" t="s">
        <v>1455</v>
      </c>
      <c r="CC81" s="4" t="s">
        <v>1455</v>
      </c>
      <c r="CD81" s="4" t="s">
        <v>1455</v>
      </c>
      <c r="CE81" s="4" t="s">
        <v>1455</v>
      </c>
      <c r="CF81" s="4" t="s">
        <v>1455</v>
      </c>
      <c r="CG81" s="4"/>
    </row>
    <row r="82" spans="1:85">
      <c r="A82" s="744">
        <v>1</v>
      </c>
      <c r="B82" s="744" t="s">
        <v>1278</v>
      </c>
      <c r="C82" s="744"/>
      <c r="D82" s="744" t="s">
        <v>1254</v>
      </c>
      <c r="E82" s="744" t="s">
        <v>1307</v>
      </c>
      <c r="F82" s="744" t="s">
        <v>712</v>
      </c>
      <c r="G82" s="745">
        <v>109322.36</v>
      </c>
      <c r="H82" s="745">
        <v>191314.13</v>
      </c>
      <c r="I82" s="745">
        <v>141614.41</v>
      </c>
      <c r="J82" s="745">
        <v>247825.23</v>
      </c>
      <c r="K82" s="745">
        <v>169066.84</v>
      </c>
      <c r="L82" s="745">
        <v>295866.96999999997</v>
      </c>
      <c r="M82" s="745">
        <v>201268</v>
      </c>
      <c r="N82" s="745">
        <v>352218.99</v>
      </c>
      <c r="O82" s="745">
        <v>236729.91</v>
      </c>
      <c r="P82" s="745">
        <v>414277.34</v>
      </c>
      <c r="Q82" s="745">
        <v>259481.34</v>
      </c>
      <c r="R82" s="745">
        <v>454092.35</v>
      </c>
      <c r="S82" s="745">
        <v>281400.63</v>
      </c>
      <c r="T82" s="745">
        <v>492451.09</v>
      </c>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347"/>
      <c r="BT82" s="347"/>
      <c r="BU82" s="347"/>
      <c r="BV82" s="347"/>
      <c r="BW82" s="347"/>
      <c r="BX82" s="4" t="s">
        <v>1455</v>
      </c>
      <c r="BY82" s="4" t="s">
        <v>1455</v>
      </c>
      <c r="BZ82" s="4" t="s">
        <v>1455</v>
      </c>
      <c r="CA82" s="4" t="s">
        <v>1455</v>
      </c>
      <c r="CB82" s="4" t="s">
        <v>1455</v>
      </c>
      <c r="CC82" s="4" t="s">
        <v>1455</v>
      </c>
      <c r="CD82" s="4" t="s">
        <v>1455</v>
      </c>
      <c r="CE82" s="4" t="s">
        <v>1455</v>
      </c>
      <c r="CF82" s="4" t="s">
        <v>1455</v>
      </c>
      <c r="CG82" s="4"/>
    </row>
    <row r="83" spans="1:85">
      <c r="A83" s="744">
        <v>1</v>
      </c>
      <c r="B83" s="744" t="s">
        <v>1278</v>
      </c>
      <c r="C83" s="744"/>
      <c r="D83" s="744" t="s">
        <v>1254</v>
      </c>
      <c r="E83" s="744" t="s">
        <v>1307</v>
      </c>
      <c r="F83" s="744" t="s">
        <v>719</v>
      </c>
      <c r="G83" s="745">
        <v>87073.57</v>
      </c>
      <c r="H83" s="745">
        <v>152378.74</v>
      </c>
      <c r="I83" s="745">
        <v>113776.57</v>
      </c>
      <c r="J83" s="745">
        <v>199108.99</v>
      </c>
      <c r="K83" s="745">
        <v>137531.63</v>
      </c>
      <c r="L83" s="745">
        <v>240680.35</v>
      </c>
      <c r="M83" s="745">
        <v>167730.82999999999</v>
      </c>
      <c r="N83" s="745">
        <v>293528.95</v>
      </c>
      <c r="O83" s="745">
        <v>198711.85</v>
      </c>
      <c r="P83" s="745">
        <v>347745.74</v>
      </c>
      <c r="Q83" s="745">
        <v>218810.16</v>
      </c>
      <c r="R83" s="745">
        <v>382917.77</v>
      </c>
      <c r="S83" s="745">
        <v>237543.03</v>
      </c>
      <c r="T83" s="745">
        <v>415700.3</v>
      </c>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347"/>
      <c r="BT83" s="347"/>
      <c r="BU83" s="347"/>
      <c r="BV83" s="347"/>
      <c r="BW83" s="347"/>
      <c r="BX83" s="347"/>
      <c r="BY83" s="347"/>
      <c r="BZ83" s="347"/>
      <c r="CA83" s="347"/>
      <c r="CB83" s="347"/>
      <c r="CC83" s="347"/>
      <c r="CD83" s="347"/>
      <c r="CE83" s="347"/>
      <c r="CF83" s="347"/>
      <c r="CG83" s="347"/>
    </row>
    <row r="84" spans="1:85">
      <c r="A84" s="744">
        <v>1</v>
      </c>
      <c r="B84" s="744" t="s">
        <v>1278</v>
      </c>
      <c r="C84" s="744"/>
      <c r="D84" s="744" t="s">
        <v>1254</v>
      </c>
      <c r="E84" s="744" t="s">
        <v>1307</v>
      </c>
      <c r="F84" s="744" t="s">
        <v>726</v>
      </c>
      <c r="G84" s="745">
        <v>84114.14</v>
      </c>
      <c r="H84" s="745">
        <v>147199.74</v>
      </c>
      <c r="I84" s="745">
        <v>114925.1</v>
      </c>
      <c r="J84" s="745">
        <v>201118.93</v>
      </c>
      <c r="K84" s="745">
        <v>145694.72</v>
      </c>
      <c r="L84" s="745">
        <v>254965.75</v>
      </c>
      <c r="M84" s="745">
        <v>192206.32</v>
      </c>
      <c r="N84" s="745">
        <v>336361.07</v>
      </c>
      <c r="O84" s="745">
        <v>238332.94</v>
      </c>
      <c r="P84" s="745">
        <v>417082.65</v>
      </c>
      <c r="Q84" s="745">
        <v>268656.25</v>
      </c>
      <c r="R84" s="745">
        <v>470148.43</v>
      </c>
      <c r="S84" s="745">
        <v>298637.34000000003</v>
      </c>
      <c r="T84" s="745">
        <v>522615.34</v>
      </c>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7"/>
      <c r="BZ84" s="347"/>
      <c r="CA84" s="347"/>
      <c r="CB84" s="347"/>
      <c r="CC84" s="347"/>
      <c r="CD84" s="347"/>
      <c r="CE84" s="347"/>
      <c r="CF84" s="347"/>
      <c r="CG84" s="347"/>
    </row>
    <row r="85" spans="1:85">
      <c r="A85" s="744">
        <v>1</v>
      </c>
      <c r="B85" s="744" t="s">
        <v>1278</v>
      </c>
      <c r="C85" s="744"/>
      <c r="D85" s="744" t="s">
        <v>1254</v>
      </c>
      <c r="E85" s="744" t="s">
        <v>1307</v>
      </c>
      <c r="F85" s="744" t="s">
        <v>301</v>
      </c>
      <c r="G85" s="745">
        <v>88715.57</v>
      </c>
      <c r="H85" s="745">
        <v>141944.91</v>
      </c>
      <c r="I85" s="745">
        <v>124201.8</v>
      </c>
      <c r="J85" s="745">
        <v>198722.88</v>
      </c>
      <c r="K85" s="745">
        <v>159688.01999999999</v>
      </c>
      <c r="L85" s="745">
        <v>255500.84</v>
      </c>
      <c r="M85" s="745">
        <v>212917.36</v>
      </c>
      <c r="N85" s="745">
        <v>340667.79</v>
      </c>
      <c r="O85" s="745">
        <v>266146.7</v>
      </c>
      <c r="P85" s="745">
        <v>425834.73</v>
      </c>
      <c r="Q85" s="745">
        <v>301632.93</v>
      </c>
      <c r="R85" s="745">
        <v>482612.7</v>
      </c>
      <c r="S85" s="745">
        <v>337119.16</v>
      </c>
      <c r="T85" s="745">
        <v>539390.66</v>
      </c>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c r="BX85" s="347"/>
      <c r="BY85" s="347"/>
      <c r="BZ85" s="347"/>
      <c r="CA85" s="347"/>
      <c r="CB85" s="347"/>
      <c r="CC85" s="347"/>
      <c r="CD85" s="347"/>
      <c r="CE85" s="347"/>
      <c r="CF85" s="347"/>
      <c r="CG85" s="347"/>
    </row>
    <row r="86" spans="1:85">
      <c r="A86" s="744">
        <v>1</v>
      </c>
      <c r="B86" s="744" t="s">
        <v>1278</v>
      </c>
      <c r="C86" s="744"/>
      <c r="D86" s="744" t="s">
        <v>1254</v>
      </c>
      <c r="E86" s="744" t="s">
        <v>1354</v>
      </c>
      <c r="F86" s="744" t="s">
        <v>712</v>
      </c>
      <c r="G86" s="745">
        <v>105608.84</v>
      </c>
      <c r="H86" s="745">
        <v>184815.47</v>
      </c>
      <c r="I86" s="745">
        <v>136923.46</v>
      </c>
      <c r="J86" s="745">
        <v>239616.06</v>
      </c>
      <c r="K86" s="745">
        <v>163567.6</v>
      </c>
      <c r="L86" s="745">
        <v>286243.3</v>
      </c>
      <c r="M86" s="745">
        <v>194866.57</v>
      </c>
      <c r="N86" s="745">
        <v>341016.49</v>
      </c>
      <c r="O86" s="745">
        <v>229292.68</v>
      </c>
      <c r="P86" s="745">
        <v>401262.19</v>
      </c>
      <c r="Q86" s="745">
        <v>251382.41</v>
      </c>
      <c r="R86" s="745">
        <v>439919.22</v>
      </c>
      <c r="S86" s="745">
        <v>272714.09999999998</v>
      </c>
      <c r="T86" s="745">
        <v>477249.67</v>
      </c>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c r="BQ86" s="347"/>
      <c r="BR86" s="347"/>
      <c r="BS86" s="347"/>
      <c r="BT86" s="347"/>
      <c r="BU86" s="347"/>
      <c r="BV86" s="347"/>
      <c r="BW86" s="347"/>
      <c r="BX86" s="347"/>
      <c r="BY86" s="347"/>
      <c r="BZ86" s="347"/>
      <c r="CA86" s="347"/>
      <c r="CB86" s="347"/>
      <c r="CC86" s="347"/>
      <c r="CD86" s="347"/>
      <c r="CE86" s="347"/>
      <c r="CF86" s="347"/>
      <c r="CG86" s="347"/>
    </row>
    <row r="87" spans="1:85">
      <c r="A87" s="744">
        <v>1</v>
      </c>
      <c r="B87" s="744" t="s">
        <v>1278</v>
      </c>
      <c r="C87" s="744"/>
      <c r="D87" s="744" t="s">
        <v>1254</v>
      </c>
      <c r="E87" s="744" t="s">
        <v>1354</v>
      </c>
      <c r="F87" s="744" t="s">
        <v>719</v>
      </c>
      <c r="G87" s="745">
        <v>83360.05</v>
      </c>
      <c r="H87" s="745">
        <v>145880.07999999999</v>
      </c>
      <c r="I87" s="745">
        <v>109085.61</v>
      </c>
      <c r="J87" s="745">
        <v>190899.83</v>
      </c>
      <c r="K87" s="745">
        <v>132032.39000000001</v>
      </c>
      <c r="L87" s="745">
        <v>231056.69</v>
      </c>
      <c r="M87" s="745">
        <v>161329.4</v>
      </c>
      <c r="N87" s="745">
        <v>282326.45</v>
      </c>
      <c r="O87" s="745">
        <v>191274.62</v>
      </c>
      <c r="P87" s="745">
        <v>334730.59000000003</v>
      </c>
      <c r="Q87" s="745">
        <v>210711.23</v>
      </c>
      <c r="R87" s="745">
        <v>368744.64</v>
      </c>
      <c r="S87" s="745">
        <v>228856.5</v>
      </c>
      <c r="T87" s="745">
        <v>400498.88</v>
      </c>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c r="BX87" s="347"/>
      <c r="BY87" s="347"/>
      <c r="BZ87" s="347"/>
      <c r="CA87" s="347"/>
      <c r="CB87" s="347"/>
      <c r="CC87" s="347"/>
      <c r="CD87" s="347"/>
      <c r="CE87" s="347"/>
      <c r="CF87" s="347"/>
      <c r="CG87" s="347"/>
    </row>
    <row r="88" spans="1:85">
      <c r="A88" s="744">
        <v>1</v>
      </c>
      <c r="B88" s="744" t="s">
        <v>1278</v>
      </c>
      <c r="C88" s="744"/>
      <c r="D88" s="744" t="s">
        <v>1254</v>
      </c>
      <c r="E88" s="744" t="s">
        <v>1354</v>
      </c>
      <c r="F88" s="744" t="s">
        <v>726</v>
      </c>
      <c r="G88" s="745">
        <v>79958.81</v>
      </c>
      <c r="H88" s="745">
        <v>139927.91</v>
      </c>
      <c r="I88" s="745">
        <v>109107.64</v>
      </c>
      <c r="J88" s="745">
        <v>190938.37</v>
      </c>
      <c r="K88" s="745">
        <v>138215.12</v>
      </c>
      <c r="L88" s="745">
        <v>241876.46</v>
      </c>
      <c r="M88" s="745">
        <v>182233.53</v>
      </c>
      <c r="N88" s="745">
        <v>318908.68</v>
      </c>
      <c r="O88" s="745">
        <v>225866.95</v>
      </c>
      <c r="P88" s="745">
        <v>395267.16</v>
      </c>
      <c r="Q88" s="745">
        <v>254528.12</v>
      </c>
      <c r="R88" s="745">
        <v>445424.22</v>
      </c>
      <c r="S88" s="745">
        <v>282847.08</v>
      </c>
      <c r="T88" s="745">
        <v>494982.39</v>
      </c>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347"/>
      <c r="BS88" s="347"/>
      <c r="BT88" s="347"/>
      <c r="BU88" s="347"/>
      <c r="BV88" s="347"/>
      <c r="BW88" s="347"/>
      <c r="BX88" s="347"/>
      <c r="BY88" s="347"/>
      <c r="BZ88" s="347"/>
      <c r="CA88" s="347"/>
      <c r="CB88" s="347"/>
      <c r="CC88" s="347"/>
      <c r="CD88" s="347"/>
      <c r="CE88" s="347"/>
      <c r="CF88" s="347"/>
      <c r="CG88" s="347"/>
    </row>
    <row r="89" spans="1:85">
      <c r="A89" s="744">
        <v>1</v>
      </c>
      <c r="B89" s="744" t="s">
        <v>1278</v>
      </c>
      <c r="C89" s="744"/>
      <c r="D89" s="744" t="s">
        <v>1254</v>
      </c>
      <c r="E89" s="744" t="s">
        <v>1354</v>
      </c>
      <c r="F89" s="744" t="s">
        <v>301</v>
      </c>
      <c r="G89" s="745">
        <v>85305.72</v>
      </c>
      <c r="H89" s="745">
        <v>136489.15</v>
      </c>
      <c r="I89" s="745">
        <v>119428</v>
      </c>
      <c r="J89" s="745">
        <v>191084.81</v>
      </c>
      <c r="K89" s="745">
        <v>153550.29</v>
      </c>
      <c r="L89" s="745">
        <v>245680.47</v>
      </c>
      <c r="M89" s="745">
        <v>204733.72</v>
      </c>
      <c r="N89" s="745">
        <v>327573.96000000002</v>
      </c>
      <c r="O89" s="745">
        <v>255917.15</v>
      </c>
      <c r="P89" s="745">
        <v>409467.45</v>
      </c>
      <c r="Q89" s="745">
        <v>290039.44</v>
      </c>
      <c r="R89" s="745">
        <v>464063.11</v>
      </c>
      <c r="S89" s="745">
        <v>324161.73</v>
      </c>
      <c r="T89" s="745">
        <v>518658.77</v>
      </c>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7"/>
      <c r="BR89" s="347"/>
      <c r="BS89" s="347"/>
      <c r="BT89" s="347"/>
      <c r="BU89" s="347"/>
      <c r="BV89" s="347"/>
      <c r="BW89" s="347"/>
      <c r="BX89" s="347"/>
      <c r="BY89" s="347"/>
      <c r="BZ89" s="347"/>
      <c r="CA89" s="347"/>
      <c r="CB89" s="347"/>
      <c r="CC89" s="347"/>
      <c r="CD89" s="347"/>
      <c r="CE89" s="347"/>
      <c r="CF89" s="347"/>
      <c r="CG89" s="347"/>
    </row>
    <row r="90" spans="1:85">
      <c r="A90" s="744">
        <v>1</v>
      </c>
      <c r="B90" s="744" t="s">
        <v>1278</v>
      </c>
      <c r="C90" s="744"/>
      <c r="D90" s="744" t="s">
        <v>1254</v>
      </c>
      <c r="E90" s="744" t="s">
        <v>1399</v>
      </c>
      <c r="F90" s="744" t="s">
        <v>712</v>
      </c>
      <c r="G90" s="745">
        <v>105427.16</v>
      </c>
      <c r="H90" s="745">
        <v>184497.53</v>
      </c>
      <c r="I90" s="745">
        <v>136585.17000000001</v>
      </c>
      <c r="J90" s="745">
        <v>239024.05</v>
      </c>
      <c r="K90" s="745">
        <v>163076.65</v>
      </c>
      <c r="L90" s="745">
        <v>285384.14</v>
      </c>
      <c r="M90" s="745">
        <v>194157</v>
      </c>
      <c r="N90" s="745">
        <v>339774.75</v>
      </c>
      <c r="O90" s="745">
        <v>228378.76</v>
      </c>
      <c r="P90" s="745">
        <v>399662.83</v>
      </c>
      <c r="Q90" s="745">
        <v>250334.93</v>
      </c>
      <c r="R90" s="745">
        <v>438086.13</v>
      </c>
      <c r="S90" s="745">
        <v>271494.95</v>
      </c>
      <c r="T90" s="745">
        <v>475116.17</v>
      </c>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c r="BX90" s="347"/>
      <c r="BY90" s="347"/>
      <c r="BZ90" s="347"/>
      <c r="CA90" s="347"/>
      <c r="CB90" s="347"/>
      <c r="CC90" s="347"/>
      <c r="CD90" s="347"/>
      <c r="CE90" s="347"/>
      <c r="CF90" s="347"/>
      <c r="CG90" s="347"/>
    </row>
    <row r="91" spans="1:85">
      <c r="A91" s="744">
        <v>1</v>
      </c>
      <c r="B91" s="744" t="s">
        <v>1278</v>
      </c>
      <c r="C91" s="744"/>
      <c r="D91" s="744" t="s">
        <v>1254</v>
      </c>
      <c r="E91" s="744" t="s">
        <v>1399</v>
      </c>
      <c r="F91" s="744" t="s">
        <v>719</v>
      </c>
      <c r="G91" s="745">
        <v>83866.47</v>
      </c>
      <c r="H91" s="745">
        <v>146766.32</v>
      </c>
      <c r="I91" s="745">
        <v>109608.29</v>
      </c>
      <c r="J91" s="745">
        <v>191814.51</v>
      </c>
      <c r="K91" s="745">
        <v>132516.76</v>
      </c>
      <c r="L91" s="745">
        <v>231904.34</v>
      </c>
      <c r="M91" s="745">
        <v>161657.06</v>
      </c>
      <c r="N91" s="745">
        <v>282899.86</v>
      </c>
      <c r="O91" s="745">
        <v>191536.52</v>
      </c>
      <c r="P91" s="745">
        <v>335188.90000000002</v>
      </c>
      <c r="Q91" s="745">
        <v>210921.62</v>
      </c>
      <c r="R91" s="745">
        <v>369112.83</v>
      </c>
      <c r="S91" s="745">
        <v>228993.78</v>
      </c>
      <c r="T91" s="745">
        <v>400739.11</v>
      </c>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47"/>
      <c r="BM91" s="347"/>
      <c r="BN91" s="347"/>
      <c r="BO91" s="347"/>
      <c r="BP91" s="347"/>
      <c r="BQ91" s="347"/>
      <c r="BR91" s="347"/>
      <c r="BS91" s="347"/>
      <c r="BT91" s="347"/>
      <c r="BU91" s="347"/>
      <c r="BV91" s="347"/>
      <c r="BW91" s="347"/>
      <c r="BX91" s="347"/>
      <c r="BY91" s="347"/>
      <c r="BZ91" s="347"/>
      <c r="CA91" s="347"/>
      <c r="CB91" s="347"/>
      <c r="CC91" s="347"/>
      <c r="CD91" s="347"/>
      <c r="CE91" s="347"/>
      <c r="CF91" s="347"/>
      <c r="CG91" s="347"/>
    </row>
    <row r="92" spans="1:85">
      <c r="A92" s="744">
        <v>1</v>
      </c>
      <c r="B92" s="744" t="s">
        <v>1278</v>
      </c>
      <c r="C92" s="744"/>
      <c r="D92" s="744" t="s">
        <v>1254</v>
      </c>
      <c r="E92" s="744" t="s">
        <v>1399</v>
      </c>
      <c r="F92" s="744" t="s">
        <v>726</v>
      </c>
      <c r="G92" s="745">
        <v>80937.41</v>
      </c>
      <c r="H92" s="745">
        <v>141640.46</v>
      </c>
      <c r="I92" s="745">
        <v>110565.35</v>
      </c>
      <c r="J92" s="745">
        <v>193489.36</v>
      </c>
      <c r="K92" s="745">
        <v>140153.22</v>
      </c>
      <c r="L92" s="745">
        <v>245268.14</v>
      </c>
      <c r="M92" s="745">
        <v>184881.17</v>
      </c>
      <c r="N92" s="745">
        <v>323542.05</v>
      </c>
      <c r="O92" s="745">
        <v>229236.03</v>
      </c>
      <c r="P92" s="745">
        <v>401163.06</v>
      </c>
      <c r="Q92" s="745">
        <v>258391.4</v>
      </c>
      <c r="R92" s="745">
        <v>452184.96</v>
      </c>
      <c r="S92" s="745">
        <v>287215.14</v>
      </c>
      <c r="T92" s="745">
        <v>502626.5</v>
      </c>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c r="BX92" s="347"/>
      <c r="BY92" s="347"/>
      <c r="BZ92" s="347"/>
      <c r="CA92" s="347"/>
      <c r="CB92" s="347"/>
      <c r="CC92" s="347"/>
      <c r="CD92" s="347"/>
      <c r="CE92" s="347"/>
      <c r="CF92" s="347"/>
      <c r="CG92" s="347"/>
    </row>
    <row r="93" spans="1:85">
      <c r="A93" s="744">
        <v>1</v>
      </c>
      <c r="B93" s="744" t="s">
        <v>1278</v>
      </c>
      <c r="C93" s="744"/>
      <c r="D93" s="744" t="s">
        <v>1254</v>
      </c>
      <c r="E93" s="744" t="s">
        <v>1399</v>
      </c>
      <c r="F93" s="744" t="s">
        <v>301</v>
      </c>
      <c r="G93" s="745">
        <v>85499.73</v>
      </c>
      <c r="H93" s="745">
        <v>136799.57</v>
      </c>
      <c r="I93" s="745">
        <v>119699.62</v>
      </c>
      <c r="J93" s="745">
        <v>191519.4</v>
      </c>
      <c r="K93" s="745">
        <v>153899.51</v>
      </c>
      <c r="L93" s="745">
        <v>246239.22</v>
      </c>
      <c r="M93" s="745">
        <v>205199.35</v>
      </c>
      <c r="N93" s="745">
        <v>328318.96999999997</v>
      </c>
      <c r="O93" s="745">
        <v>256499.19</v>
      </c>
      <c r="P93" s="745">
        <v>410398.71</v>
      </c>
      <c r="Q93" s="745">
        <v>290699.08</v>
      </c>
      <c r="R93" s="745">
        <v>465118.53</v>
      </c>
      <c r="S93" s="745">
        <v>324898.96999999997</v>
      </c>
      <c r="T93" s="745">
        <v>519838.36</v>
      </c>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7"/>
      <c r="AZ93" s="347"/>
      <c r="BA93" s="347"/>
      <c r="BB93" s="347"/>
      <c r="BC93" s="347"/>
      <c r="BD93" s="347"/>
      <c r="BE93" s="347"/>
      <c r="BF93" s="347"/>
      <c r="BG93" s="347"/>
      <c r="BH93" s="347"/>
      <c r="BI93" s="347"/>
      <c r="BJ93" s="347"/>
      <c r="BK93" s="347"/>
      <c r="BL93" s="347"/>
      <c r="BM93" s="347"/>
      <c r="BN93" s="347"/>
      <c r="BO93" s="347"/>
      <c r="BP93" s="347"/>
      <c r="BQ93" s="347"/>
      <c r="BR93" s="347"/>
      <c r="BS93" s="347"/>
      <c r="BT93" s="347"/>
      <c r="BU93" s="347"/>
      <c r="BV93" s="347"/>
      <c r="BW93" s="347"/>
      <c r="BX93" s="347"/>
      <c r="BY93" s="347"/>
      <c r="BZ93" s="347"/>
      <c r="CA93" s="347"/>
      <c r="CB93" s="347"/>
      <c r="CC93" s="347"/>
      <c r="CD93" s="347"/>
      <c r="CE93" s="347"/>
      <c r="CF93" s="347"/>
      <c r="CG93" s="347"/>
    </row>
    <row r="94" spans="1:85">
      <c r="A94" s="744">
        <v>1</v>
      </c>
      <c r="B94" s="744" t="s">
        <v>1278</v>
      </c>
      <c r="C94" s="744"/>
      <c r="D94" s="744" t="s">
        <v>1254</v>
      </c>
      <c r="E94" s="744" t="s">
        <v>1443</v>
      </c>
      <c r="F94" s="744" t="s">
        <v>712</v>
      </c>
      <c r="G94" s="745">
        <v>112868.73</v>
      </c>
      <c r="H94" s="745">
        <v>197520.28</v>
      </c>
      <c r="I94" s="745">
        <v>146311.79999999999</v>
      </c>
      <c r="J94" s="745">
        <v>256045.64</v>
      </c>
      <c r="K94" s="745">
        <v>174762.35</v>
      </c>
      <c r="L94" s="745">
        <v>305834.11</v>
      </c>
      <c r="M94" s="745">
        <v>208174.05</v>
      </c>
      <c r="N94" s="745">
        <v>364304.59</v>
      </c>
      <c r="O94" s="745">
        <v>244932.5</v>
      </c>
      <c r="P94" s="745">
        <v>428631.88</v>
      </c>
      <c r="Q94" s="745">
        <v>268518.21999999997</v>
      </c>
      <c r="R94" s="745">
        <v>469906.88</v>
      </c>
      <c r="S94" s="745">
        <v>291284.47999999998</v>
      </c>
      <c r="T94" s="745">
        <v>509747.85</v>
      </c>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347"/>
      <c r="BS94" s="347"/>
      <c r="BT94" s="347"/>
      <c r="BU94" s="347"/>
      <c r="BV94" s="347"/>
      <c r="BW94" s="347"/>
      <c r="BX94" s="347"/>
      <c r="BY94" s="347"/>
      <c r="BZ94" s="347"/>
      <c r="CA94" s="347"/>
      <c r="CB94" s="347"/>
      <c r="CC94" s="347"/>
      <c r="CD94" s="347"/>
      <c r="CE94" s="347"/>
      <c r="CF94" s="347"/>
      <c r="CG94" s="347"/>
    </row>
    <row r="95" spans="1:85">
      <c r="A95" s="744">
        <v>1</v>
      </c>
      <c r="B95" s="744" t="s">
        <v>1278</v>
      </c>
      <c r="C95" s="744"/>
      <c r="D95" s="744" t="s">
        <v>1254</v>
      </c>
      <c r="E95" s="744" t="s">
        <v>1443</v>
      </c>
      <c r="F95" s="744" t="s">
        <v>719</v>
      </c>
      <c r="G95" s="745">
        <v>89243.73</v>
      </c>
      <c r="H95" s="745">
        <v>156176.51999999999</v>
      </c>
      <c r="I95" s="745">
        <v>116752.02</v>
      </c>
      <c r="J95" s="745">
        <v>204316.04</v>
      </c>
      <c r="K95" s="745">
        <v>141276.51</v>
      </c>
      <c r="L95" s="745">
        <v>247233.9</v>
      </c>
      <c r="M95" s="745">
        <v>172562.42</v>
      </c>
      <c r="N95" s="745">
        <v>301984.23</v>
      </c>
      <c r="O95" s="745">
        <v>204562.81</v>
      </c>
      <c r="P95" s="745">
        <v>357984.92</v>
      </c>
      <c r="Q95" s="745">
        <v>225331.29</v>
      </c>
      <c r="R95" s="745">
        <v>394329.76</v>
      </c>
      <c r="S95" s="745">
        <v>244714.05</v>
      </c>
      <c r="T95" s="745">
        <v>428249.59</v>
      </c>
      <c r="U95" s="347"/>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7"/>
      <c r="AR95" s="347"/>
      <c r="AS95" s="347"/>
      <c r="AT95" s="347"/>
      <c r="AU95" s="347"/>
      <c r="AV95" s="347"/>
      <c r="AW95" s="347"/>
      <c r="AX95" s="347"/>
      <c r="AY95" s="347"/>
      <c r="AZ95" s="347"/>
      <c r="BA95" s="347"/>
      <c r="BB95" s="347"/>
      <c r="BC95" s="347"/>
      <c r="BD95" s="347"/>
      <c r="BE95" s="347"/>
      <c r="BF95" s="347"/>
      <c r="BG95" s="347"/>
      <c r="BH95" s="347"/>
      <c r="BI95" s="347"/>
      <c r="BJ95" s="347"/>
      <c r="BK95" s="347"/>
      <c r="BL95" s="347"/>
      <c r="BM95" s="347"/>
      <c r="BN95" s="347"/>
      <c r="BO95" s="347"/>
      <c r="BP95" s="347"/>
      <c r="BQ95" s="347"/>
      <c r="BR95" s="347"/>
      <c r="BS95" s="347"/>
      <c r="BT95" s="347"/>
      <c r="BU95" s="347"/>
      <c r="BV95" s="347"/>
      <c r="BW95" s="347"/>
      <c r="BX95" s="347"/>
      <c r="BY95" s="347"/>
      <c r="BZ95" s="347"/>
      <c r="CA95" s="347"/>
      <c r="CB95" s="347"/>
      <c r="CC95" s="347"/>
      <c r="CD95" s="347"/>
      <c r="CE95" s="347"/>
      <c r="CF95" s="347"/>
      <c r="CG95" s="347"/>
    </row>
    <row r="96" spans="1:85">
      <c r="A96" s="744">
        <v>1</v>
      </c>
      <c r="B96" s="744" t="s">
        <v>1278</v>
      </c>
      <c r="C96" s="744"/>
      <c r="D96" s="744" t="s">
        <v>1254</v>
      </c>
      <c r="E96" s="744" t="s">
        <v>1443</v>
      </c>
      <c r="F96" s="744" t="s">
        <v>726</v>
      </c>
      <c r="G96" s="745">
        <v>85718.64</v>
      </c>
      <c r="H96" s="745">
        <v>150007.62</v>
      </c>
      <c r="I96" s="745">
        <v>116996.06</v>
      </c>
      <c r="J96" s="745">
        <v>204743.11</v>
      </c>
      <c r="K96" s="745">
        <v>148229.57999999999</v>
      </c>
      <c r="L96" s="745">
        <v>259401.77</v>
      </c>
      <c r="M96" s="745">
        <v>195459.14</v>
      </c>
      <c r="N96" s="745">
        <v>342053.49</v>
      </c>
      <c r="O96" s="745">
        <v>242279.89</v>
      </c>
      <c r="P96" s="745">
        <v>423989.8</v>
      </c>
      <c r="Q96" s="745">
        <v>273039.49</v>
      </c>
      <c r="R96" s="745">
        <v>477819.11</v>
      </c>
      <c r="S96" s="745">
        <v>303435.71000000002</v>
      </c>
      <c r="T96" s="745">
        <v>531012.49</v>
      </c>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c r="BX96" s="347"/>
      <c r="BY96" s="347"/>
      <c r="BZ96" s="347"/>
      <c r="CA96" s="347"/>
      <c r="CB96" s="347"/>
      <c r="CC96" s="347"/>
      <c r="CD96" s="347"/>
      <c r="CE96" s="347"/>
      <c r="CF96" s="347"/>
      <c r="CG96" s="347"/>
    </row>
    <row r="97" spans="1:20">
      <c r="A97" s="744">
        <v>1</v>
      </c>
      <c r="B97" s="744" t="s">
        <v>1278</v>
      </c>
      <c r="C97" s="744"/>
      <c r="D97" s="744" t="s">
        <v>1254</v>
      </c>
      <c r="E97" s="744" t="s">
        <v>1443</v>
      </c>
      <c r="F97" s="744" t="s">
        <v>301</v>
      </c>
      <c r="G97" s="745">
        <v>91250.27</v>
      </c>
      <c r="H97" s="745">
        <v>146000.43</v>
      </c>
      <c r="I97" s="745">
        <v>127750.37</v>
      </c>
      <c r="J97" s="745">
        <v>204400.6</v>
      </c>
      <c r="K97" s="745">
        <v>164250.48000000001</v>
      </c>
      <c r="L97" s="745">
        <v>262800.77</v>
      </c>
      <c r="M97" s="745">
        <v>219000.64</v>
      </c>
      <c r="N97" s="745">
        <v>350401.03</v>
      </c>
      <c r="O97" s="745">
        <v>273750.8</v>
      </c>
      <c r="P97" s="745">
        <v>438001.28</v>
      </c>
      <c r="Q97" s="745">
        <v>310250.90000000002</v>
      </c>
      <c r="R97" s="745">
        <v>496401.45</v>
      </c>
      <c r="S97" s="745">
        <v>346751.01</v>
      </c>
      <c r="T97" s="745">
        <v>554801.63</v>
      </c>
    </row>
    <row r="98" spans="1:20">
      <c r="A98" s="744">
        <v>1</v>
      </c>
      <c r="B98" s="744" t="s">
        <v>1278</v>
      </c>
      <c r="C98" s="744"/>
      <c r="D98" s="744" t="s">
        <v>1254</v>
      </c>
      <c r="E98" s="744" t="s">
        <v>1483</v>
      </c>
      <c r="F98" s="744" t="s">
        <v>712</v>
      </c>
      <c r="G98" s="745">
        <v>119309.86</v>
      </c>
      <c r="H98" s="745">
        <v>208792.26</v>
      </c>
      <c r="I98" s="745">
        <v>154810.91</v>
      </c>
      <c r="J98" s="745">
        <v>270919.09000000003</v>
      </c>
      <c r="K98" s="745">
        <v>185040.48</v>
      </c>
      <c r="L98" s="745">
        <v>323820.84000000003</v>
      </c>
      <c r="M98" s="745">
        <v>220598.64</v>
      </c>
      <c r="N98" s="745">
        <v>386047.62</v>
      </c>
      <c r="O98" s="745">
        <v>259665.97</v>
      </c>
      <c r="P98" s="745">
        <v>454415.44</v>
      </c>
      <c r="Q98" s="745">
        <v>284736.68</v>
      </c>
      <c r="R98" s="745">
        <v>498289.2</v>
      </c>
      <c r="S98" s="745">
        <v>308998.53000000003</v>
      </c>
      <c r="T98" s="745">
        <v>540747.43000000005</v>
      </c>
    </row>
    <row r="99" spans="1:20">
      <c r="A99" s="744">
        <v>1</v>
      </c>
      <c r="B99" s="744" t="s">
        <v>1278</v>
      </c>
      <c r="C99" s="744"/>
      <c r="D99" s="744" t="s">
        <v>1254</v>
      </c>
      <c r="E99" s="744" t="s">
        <v>1483</v>
      </c>
      <c r="F99" s="744" t="s">
        <v>719</v>
      </c>
      <c r="G99" s="745">
        <v>93391.16</v>
      </c>
      <c r="H99" s="745">
        <v>163434.54</v>
      </c>
      <c r="I99" s="745">
        <v>122381.25</v>
      </c>
      <c r="J99" s="745">
        <v>214167.19</v>
      </c>
      <c r="K99" s="745">
        <v>148303.59</v>
      </c>
      <c r="L99" s="745">
        <v>259531.28</v>
      </c>
      <c r="M99" s="745">
        <v>181529.57</v>
      </c>
      <c r="N99" s="745">
        <v>317676.75</v>
      </c>
      <c r="O99" s="745">
        <v>215376.89</v>
      </c>
      <c r="P99" s="745">
        <v>376909.55</v>
      </c>
      <c r="Q99" s="745">
        <v>237356.85</v>
      </c>
      <c r="R99" s="745">
        <v>415374.49</v>
      </c>
      <c r="S99" s="745">
        <v>257906.7</v>
      </c>
      <c r="T99" s="745">
        <v>451336.72</v>
      </c>
    </row>
    <row r="100" spans="1:20">
      <c r="A100" s="744">
        <v>1</v>
      </c>
      <c r="B100" s="744" t="s">
        <v>1278</v>
      </c>
      <c r="C100" s="744"/>
      <c r="D100" s="744" t="s">
        <v>1254</v>
      </c>
      <c r="E100" s="744" t="s">
        <v>1483</v>
      </c>
      <c r="F100" s="744" t="s">
        <v>726</v>
      </c>
      <c r="G100" s="745">
        <v>88986.43</v>
      </c>
      <c r="H100" s="745">
        <v>155726.26</v>
      </c>
      <c r="I100" s="745">
        <v>121278.74</v>
      </c>
      <c r="J100" s="745">
        <v>212237.8</v>
      </c>
      <c r="K100" s="745">
        <v>153522.88</v>
      </c>
      <c r="L100" s="745">
        <v>268665.03000000003</v>
      </c>
      <c r="M100" s="745">
        <v>202305.18</v>
      </c>
      <c r="N100" s="745">
        <v>354034.07</v>
      </c>
      <c r="O100" s="745">
        <v>250638.99</v>
      </c>
      <c r="P100" s="745">
        <v>438618.24</v>
      </c>
      <c r="Q100" s="745">
        <v>282363.2</v>
      </c>
      <c r="R100" s="745">
        <v>494135.61</v>
      </c>
      <c r="S100" s="745">
        <v>313688.75</v>
      </c>
      <c r="T100" s="745">
        <v>548955.31000000006</v>
      </c>
    </row>
    <row r="101" spans="1:20">
      <c r="A101" s="744">
        <v>1</v>
      </c>
      <c r="B101" s="744" t="s">
        <v>1278</v>
      </c>
      <c r="C101" s="744"/>
      <c r="D101" s="744" t="s">
        <v>1254</v>
      </c>
      <c r="E101" s="744" t="s">
        <v>1483</v>
      </c>
      <c r="F101" s="744" t="s">
        <v>301</v>
      </c>
      <c r="G101" s="745">
        <v>95961.89</v>
      </c>
      <c r="H101" s="745">
        <v>153539.01999999999</v>
      </c>
      <c r="I101" s="745">
        <v>134346.64000000001</v>
      </c>
      <c r="J101" s="745">
        <v>214954.63</v>
      </c>
      <c r="K101" s="745">
        <v>172731.4</v>
      </c>
      <c r="L101" s="745">
        <v>276370.24</v>
      </c>
      <c r="M101" s="745">
        <v>230308.53</v>
      </c>
      <c r="N101" s="745">
        <v>368493.66</v>
      </c>
      <c r="O101" s="745">
        <v>287885.67</v>
      </c>
      <c r="P101" s="745">
        <v>460617.07</v>
      </c>
      <c r="Q101" s="745">
        <v>326270.42</v>
      </c>
      <c r="R101" s="745">
        <v>522032.68</v>
      </c>
      <c r="S101" s="745">
        <v>364655.18</v>
      </c>
      <c r="T101" s="745">
        <v>583448.29</v>
      </c>
    </row>
    <row r="102" spans="1:20">
      <c r="A102" s="744">
        <v>1</v>
      </c>
      <c r="B102" s="744" t="s">
        <v>1278</v>
      </c>
      <c r="C102" s="744"/>
      <c r="D102" s="744" t="s">
        <v>1254</v>
      </c>
      <c r="E102" s="744" t="s">
        <v>1519</v>
      </c>
      <c r="F102" s="744" t="s">
        <v>712</v>
      </c>
      <c r="G102" s="745">
        <v>110216.22</v>
      </c>
      <c r="H102" s="745">
        <v>192878.38</v>
      </c>
      <c r="I102" s="745">
        <v>142961.10999999999</v>
      </c>
      <c r="J102" s="745">
        <v>250181.95</v>
      </c>
      <c r="K102" s="745">
        <v>170834.32</v>
      </c>
      <c r="L102" s="745">
        <v>298960.06</v>
      </c>
      <c r="M102" s="745">
        <v>203601.6</v>
      </c>
      <c r="N102" s="745">
        <v>356302.8</v>
      </c>
      <c r="O102" s="745">
        <v>239620.2</v>
      </c>
      <c r="P102" s="745">
        <v>419335.34</v>
      </c>
      <c r="Q102" s="745">
        <v>262733.26</v>
      </c>
      <c r="R102" s="745">
        <v>459783.21</v>
      </c>
      <c r="S102" s="745">
        <v>285079.82</v>
      </c>
      <c r="T102" s="745">
        <v>498889.68</v>
      </c>
    </row>
    <row r="103" spans="1:20">
      <c r="A103" s="744">
        <v>1</v>
      </c>
      <c r="B103" s="744" t="s">
        <v>1278</v>
      </c>
      <c r="C103" s="744"/>
      <c r="D103" s="744" t="s">
        <v>1254</v>
      </c>
      <c r="E103" s="744" t="s">
        <v>1519</v>
      </c>
      <c r="F103" s="744" t="s">
        <v>719</v>
      </c>
      <c r="G103" s="745">
        <v>86591.21</v>
      </c>
      <c r="H103" s="745">
        <v>151534.62</v>
      </c>
      <c r="I103" s="745">
        <v>113401.34</v>
      </c>
      <c r="J103" s="745">
        <v>198452.34</v>
      </c>
      <c r="K103" s="745">
        <v>137348.48000000001</v>
      </c>
      <c r="L103" s="745">
        <v>240359.85</v>
      </c>
      <c r="M103" s="745">
        <v>167989.97</v>
      </c>
      <c r="N103" s="745">
        <v>293982.44</v>
      </c>
      <c r="O103" s="745">
        <v>199250.5</v>
      </c>
      <c r="P103" s="745">
        <v>348688.38</v>
      </c>
      <c r="Q103" s="745">
        <v>219546.34</v>
      </c>
      <c r="R103" s="745">
        <v>384206.09</v>
      </c>
      <c r="S103" s="745">
        <v>238509.38</v>
      </c>
      <c r="T103" s="745">
        <v>417391.42</v>
      </c>
    </row>
    <row r="104" spans="1:20">
      <c r="A104" s="744">
        <v>1</v>
      </c>
      <c r="B104" s="744" t="s">
        <v>1278</v>
      </c>
      <c r="C104" s="744"/>
      <c r="D104" s="744" t="s">
        <v>1254</v>
      </c>
      <c r="E104" s="744" t="s">
        <v>1519</v>
      </c>
      <c r="F104" s="744" t="s">
        <v>726</v>
      </c>
      <c r="G104" s="745">
        <v>82750.55</v>
      </c>
      <c r="H104" s="745">
        <v>144813.45000000001</v>
      </c>
      <c r="I104" s="745">
        <v>112840.73</v>
      </c>
      <c r="J104" s="745">
        <v>197471.28</v>
      </c>
      <c r="K104" s="745">
        <v>142887.01</v>
      </c>
      <c r="L104" s="745">
        <v>250052.27</v>
      </c>
      <c r="M104" s="745">
        <v>188335.71</v>
      </c>
      <c r="N104" s="745">
        <v>329587.49</v>
      </c>
      <c r="O104" s="745">
        <v>233375.6</v>
      </c>
      <c r="P104" s="745">
        <v>408407.31</v>
      </c>
      <c r="Q104" s="745">
        <v>262947.96999999997</v>
      </c>
      <c r="R104" s="745">
        <v>460158.95</v>
      </c>
      <c r="S104" s="745">
        <v>292156.95</v>
      </c>
      <c r="T104" s="745">
        <v>511274.66</v>
      </c>
    </row>
    <row r="105" spans="1:20">
      <c r="A105" s="744">
        <v>1</v>
      </c>
      <c r="B105" s="744" t="s">
        <v>1278</v>
      </c>
      <c r="C105" s="744"/>
      <c r="D105" s="744" t="s">
        <v>1254</v>
      </c>
      <c r="E105" s="744" t="s">
        <v>1519</v>
      </c>
      <c r="F105" s="744" t="s">
        <v>301</v>
      </c>
      <c r="G105" s="745">
        <v>88814.66</v>
      </c>
      <c r="H105" s="745">
        <v>142103.45000000001</v>
      </c>
      <c r="I105" s="745">
        <v>124340.52</v>
      </c>
      <c r="J105" s="745">
        <v>198944.84</v>
      </c>
      <c r="K105" s="745">
        <v>159866.38</v>
      </c>
      <c r="L105" s="745">
        <v>255786.22</v>
      </c>
      <c r="M105" s="745">
        <v>213155.18</v>
      </c>
      <c r="N105" s="745">
        <v>341048.29</v>
      </c>
      <c r="O105" s="745">
        <v>266443.96999999997</v>
      </c>
      <c r="P105" s="745">
        <v>426310.36</v>
      </c>
      <c r="Q105" s="745">
        <v>301969.84000000003</v>
      </c>
      <c r="R105" s="745">
        <v>483151.75</v>
      </c>
      <c r="S105" s="745">
        <v>337495.7</v>
      </c>
      <c r="T105" s="745">
        <v>539993.13</v>
      </c>
    </row>
    <row r="106" spans="1:20">
      <c r="A106" s="744">
        <v>1</v>
      </c>
      <c r="B106" s="744" t="s">
        <v>1278</v>
      </c>
      <c r="C106" s="744"/>
      <c r="D106" s="744" t="s">
        <v>1265</v>
      </c>
      <c r="E106" s="744" t="s">
        <v>1317</v>
      </c>
      <c r="F106" s="744" t="s">
        <v>712</v>
      </c>
      <c r="G106" s="745">
        <v>120128.63</v>
      </c>
      <c r="H106" s="745">
        <v>210225.1</v>
      </c>
      <c r="I106" s="745">
        <v>155700.13</v>
      </c>
      <c r="J106" s="745">
        <v>272475.24</v>
      </c>
      <c r="K106" s="745">
        <v>185957.1</v>
      </c>
      <c r="L106" s="745">
        <v>325424.93</v>
      </c>
      <c r="M106" s="745">
        <v>221481.54</v>
      </c>
      <c r="N106" s="745">
        <v>387592.7</v>
      </c>
      <c r="O106" s="745">
        <v>260572.33</v>
      </c>
      <c r="P106" s="745">
        <v>456001.58</v>
      </c>
      <c r="Q106" s="745">
        <v>285654.03000000003</v>
      </c>
      <c r="R106" s="745">
        <v>499894.56</v>
      </c>
      <c r="S106" s="745">
        <v>309854.88</v>
      </c>
      <c r="T106" s="745">
        <v>542246.05000000005</v>
      </c>
    </row>
    <row r="107" spans="1:20">
      <c r="A107" s="744">
        <v>1</v>
      </c>
      <c r="B107" s="744" t="s">
        <v>1278</v>
      </c>
      <c r="C107" s="744"/>
      <c r="D107" s="744" t="s">
        <v>1265</v>
      </c>
      <c r="E107" s="744" t="s">
        <v>1317</v>
      </c>
      <c r="F107" s="744" t="s">
        <v>719</v>
      </c>
      <c r="G107" s="745">
        <v>95127.41</v>
      </c>
      <c r="H107" s="745">
        <v>166472.95999999999</v>
      </c>
      <c r="I107" s="745">
        <v>124418.43</v>
      </c>
      <c r="J107" s="745">
        <v>217732.25</v>
      </c>
      <c r="K107" s="745">
        <v>150520.63</v>
      </c>
      <c r="L107" s="745">
        <v>263411.11</v>
      </c>
      <c r="M107" s="745">
        <v>183795.44</v>
      </c>
      <c r="N107" s="745">
        <v>321642.03000000003</v>
      </c>
      <c r="O107" s="745">
        <v>217851.01</v>
      </c>
      <c r="P107" s="745">
        <v>381239.26</v>
      </c>
      <c r="Q107" s="745">
        <v>239951.35999999999</v>
      </c>
      <c r="R107" s="745">
        <v>419914.88</v>
      </c>
      <c r="S107" s="745">
        <v>260571.61</v>
      </c>
      <c r="T107" s="745">
        <v>456000.31</v>
      </c>
    </row>
    <row r="108" spans="1:20">
      <c r="A108" s="744">
        <v>1</v>
      </c>
      <c r="B108" s="744" t="s">
        <v>1278</v>
      </c>
      <c r="C108" s="744"/>
      <c r="D108" s="744" t="s">
        <v>1265</v>
      </c>
      <c r="E108" s="744" t="s">
        <v>1317</v>
      </c>
      <c r="F108" s="744" t="s">
        <v>726</v>
      </c>
      <c r="G108" s="745">
        <v>91478.47</v>
      </c>
      <c r="H108" s="745">
        <v>160087.32999999999</v>
      </c>
      <c r="I108" s="745">
        <v>124884.49</v>
      </c>
      <c r="J108" s="745">
        <v>218547.86</v>
      </c>
      <c r="K108" s="745">
        <v>158244.04</v>
      </c>
      <c r="L108" s="745">
        <v>276927.07</v>
      </c>
      <c r="M108" s="745">
        <v>208684.74</v>
      </c>
      <c r="N108" s="745">
        <v>365198.3</v>
      </c>
      <c r="O108" s="745">
        <v>258692.82</v>
      </c>
      <c r="P108" s="745">
        <v>452712.44</v>
      </c>
      <c r="Q108" s="745">
        <v>291550.84999999998</v>
      </c>
      <c r="R108" s="745">
        <v>510213.99</v>
      </c>
      <c r="S108" s="745">
        <v>324024.33</v>
      </c>
      <c r="T108" s="745">
        <v>567042.57999999996</v>
      </c>
    </row>
    <row r="109" spans="1:20">
      <c r="A109" s="744">
        <v>1</v>
      </c>
      <c r="B109" s="744" t="s">
        <v>1278</v>
      </c>
      <c r="C109" s="744"/>
      <c r="D109" s="744" t="s">
        <v>1265</v>
      </c>
      <c r="E109" s="744" t="s">
        <v>1317</v>
      </c>
      <c r="F109" s="744" t="s">
        <v>301</v>
      </c>
      <c r="G109" s="745">
        <v>97194.82</v>
      </c>
      <c r="H109" s="745">
        <v>155511.71</v>
      </c>
      <c r="I109" s="745">
        <v>136072.74</v>
      </c>
      <c r="J109" s="745">
        <v>217716.39</v>
      </c>
      <c r="K109" s="745">
        <v>174950.67</v>
      </c>
      <c r="L109" s="745">
        <v>279921.08</v>
      </c>
      <c r="M109" s="745">
        <v>233267.56</v>
      </c>
      <c r="N109" s="745">
        <v>373228.1</v>
      </c>
      <c r="O109" s="745">
        <v>291584.45</v>
      </c>
      <c r="P109" s="745">
        <v>466535.13</v>
      </c>
      <c r="Q109" s="745">
        <v>330462.38</v>
      </c>
      <c r="R109" s="745">
        <v>528739.81000000006</v>
      </c>
      <c r="S109" s="745">
        <v>369340.3</v>
      </c>
      <c r="T109" s="745">
        <v>590944.49</v>
      </c>
    </row>
    <row r="110" spans="1:20">
      <c r="A110" s="744">
        <v>1</v>
      </c>
      <c r="B110" s="744" t="s">
        <v>1278</v>
      </c>
      <c r="C110" s="744"/>
      <c r="D110" s="744" t="s">
        <v>1265</v>
      </c>
      <c r="E110" s="744" t="s">
        <v>1364</v>
      </c>
      <c r="F110" s="744" t="s">
        <v>712</v>
      </c>
      <c r="G110" s="745">
        <v>125918.14</v>
      </c>
      <c r="H110" s="745">
        <v>220356.74</v>
      </c>
      <c r="I110" s="745">
        <v>163303.59</v>
      </c>
      <c r="J110" s="745">
        <v>285781.28000000003</v>
      </c>
      <c r="K110" s="745">
        <v>195122.33</v>
      </c>
      <c r="L110" s="745">
        <v>341464.08</v>
      </c>
      <c r="M110" s="745">
        <v>232518.6</v>
      </c>
      <c r="N110" s="745">
        <v>406907.55</v>
      </c>
      <c r="O110" s="745">
        <v>273634.06</v>
      </c>
      <c r="P110" s="745">
        <v>478859.6</v>
      </c>
      <c r="Q110" s="745">
        <v>300017.19</v>
      </c>
      <c r="R110" s="745">
        <v>525030.09</v>
      </c>
      <c r="S110" s="745">
        <v>325515.24</v>
      </c>
      <c r="T110" s="745">
        <v>569651.67000000004</v>
      </c>
    </row>
    <row r="111" spans="1:20">
      <c r="A111" s="744">
        <v>1</v>
      </c>
      <c r="B111" s="744" t="s">
        <v>1278</v>
      </c>
      <c r="C111" s="744"/>
      <c r="D111" s="744" t="s">
        <v>1265</v>
      </c>
      <c r="E111" s="744" t="s">
        <v>1364</v>
      </c>
      <c r="F111" s="744" t="s">
        <v>719</v>
      </c>
      <c r="G111" s="745">
        <v>99081.96</v>
      </c>
      <c r="H111" s="745">
        <v>173393.43</v>
      </c>
      <c r="I111" s="745">
        <v>129725.98</v>
      </c>
      <c r="J111" s="745">
        <v>227020.47</v>
      </c>
      <c r="K111" s="745">
        <v>157085.03</v>
      </c>
      <c r="L111" s="745">
        <v>274898.78999999998</v>
      </c>
      <c r="M111" s="745">
        <v>192066.56</v>
      </c>
      <c r="N111" s="745">
        <v>336116.47</v>
      </c>
      <c r="O111" s="745">
        <v>227777.22</v>
      </c>
      <c r="P111" s="745">
        <v>398610.14</v>
      </c>
      <c r="Q111" s="745">
        <v>250960.2</v>
      </c>
      <c r="R111" s="745">
        <v>439180.35</v>
      </c>
      <c r="S111" s="745">
        <v>272614.84000000003</v>
      </c>
      <c r="T111" s="745">
        <v>477075.98</v>
      </c>
    </row>
    <row r="112" spans="1:20">
      <c r="A112" s="744">
        <v>1</v>
      </c>
      <c r="B112" s="744" t="s">
        <v>1278</v>
      </c>
      <c r="C112" s="744"/>
      <c r="D112" s="744" t="s">
        <v>1265</v>
      </c>
      <c r="E112" s="744" t="s">
        <v>1364</v>
      </c>
      <c r="F112" s="744" t="s">
        <v>726</v>
      </c>
      <c r="G112" s="745">
        <v>94805.06</v>
      </c>
      <c r="H112" s="745">
        <v>165908.85</v>
      </c>
      <c r="I112" s="745">
        <v>129307.92</v>
      </c>
      <c r="J112" s="745">
        <v>226288.85</v>
      </c>
      <c r="K112" s="745">
        <v>163760.9</v>
      </c>
      <c r="L112" s="745">
        <v>286581.57</v>
      </c>
      <c r="M112" s="745">
        <v>215871.21</v>
      </c>
      <c r="N112" s="745">
        <v>377774.62</v>
      </c>
      <c r="O112" s="745">
        <v>267517.15000000002</v>
      </c>
      <c r="P112" s="745">
        <v>468155.01</v>
      </c>
      <c r="Q112" s="745">
        <v>301431.8</v>
      </c>
      <c r="R112" s="745">
        <v>527505.66</v>
      </c>
      <c r="S112" s="745">
        <v>334933.68</v>
      </c>
      <c r="T112" s="745">
        <v>586133.93999999994</v>
      </c>
    </row>
    <row r="113" spans="1:20">
      <c r="A113" s="744">
        <v>1</v>
      </c>
      <c r="B113" s="744" t="s">
        <v>1278</v>
      </c>
      <c r="C113" s="744"/>
      <c r="D113" s="744" t="s">
        <v>1265</v>
      </c>
      <c r="E113" s="744" t="s">
        <v>1364</v>
      </c>
      <c r="F113" s="744" t="s">
        <v>301</v>
      </c>
      <c r="G113" s="745">
        <v>101548.66</v>
      </c>
      <c r="H113" s="745">
        <v>162477.85999999999</v>
      </c>
      <c r="I113" s="745">
        <v>142168.13</v>
      </c>
      <c r="J113" s="745">
        <v>227469.01</v>
      </c>
      <c r="K113" s="745">
        <v>182787.59</v>
      </c>
      <c r="L113" s="745">
        <v>292460.15000000002</v>
      </c>
      <c r="M113" s="745">
        <v>243716.79</v>
      </c>
      <c r="N113" s="745">
        <v>389946.87</v>
      </c>
      <c r="O113" s="745">
        <v>304645.99</v>
      </c>
      <c r="P113" s="745">
        <v>487433.58</v>
      </c>
      <c r="Q113" s="745">
        <v>345265.45</v>
      </c>
      <c r="R113" s="745">
        <v>552424.73</v>
      </c>
      <c r="S113" s="745">
        <v>385884.91</v>
      </c>
      <c r="T113" s="745">
        <v>617415.87</v>
      </c>
    </row>
    <row r="114" spans="1:20">
      <c r="A114" s="744">
        <v>1</v>
      </c>
      <c r="B114" s="744" t="s">
        <v>1278</v>
      </c>
      <c r="C114" s="744"/>
      <c r="D114" s="744" t="s">
        <v>1271</v>
      </c>
      <c r="E114" s="744" t="s">
        <v>1323</v>
      </c>
      <c r="F114" s="744" t="s">
        <v>712</v>
      </c>
      <c r="G114" s="745">
        <v>110625.60000000001</v>
      </c>
      <c r="H114" s="745">
        <v>193594.8</v>
      </c>
      <c r="I114" s="745">
        <v>143405.73000000001</v>
      </c>
      <c r="J114" s="745">
        <v>250960.02</v>
      </c>
      <c r="K114" s="745">
        <v>171292.63</v>
      </c>
      <c r="L114" s="745">
        <v>299762.09999999998</v>
      </c>
      <c r="M114" s="745">
        <v>204043.05</v>
      </c>
      <c r="N114" s="745">
        <v>357075.34</v>
      </c>
      <c r="O114" s="745">
        <v>240073.38</v>
      </c>
      <c r="P114" s="745">
        <v>420128.41</v>
      </c>
      <c r="Q114" s="745">
        <v>263191.94</v>
      </c>
      <c r="R114" s="745">
        <v>460585.9</v>
      </c>
      <c r="S114" s="745">
        <v>285507.99</v>
      </c>
      <c r="T114" s="745">
        <v>499638.99</v>
      </c>
    </row>
    <row r="115" spans="1:20">
      <c r="A115" s="744">
        <v>1</v>
      </c>
      <c r="B115" s="744" t="s">
        <v>1278</v>
      </c>
      <c r="C115" s="744"/>
      <c r="D115" s="744" t="s">
        <v>1271</v>
      </c>
      <c r="E115" s="744" t="s">
        <v>1323</v>
      </c>
      <c r="F115" s="744" t="s">
        <v>719</v>
      </c>
      <c r="G115" s="745">
        <v>87459.33</v>
      </c>
      <c r="H115" s="745">
        <v>153053.82999999999</v>
      </c>
      <c r="I115" s="745">
        <v>114419.93</v>
      </c>
      <c r="J115" s="745">
        <v>200234.87</v>
      </c>
      <c r="K115" s="745">
        <v>138457</v>
      </c>
      <c r="L115" s="745">
        <v>242299.76</v>
      </c>
      <c r="M115" s="745">
        <v>169122.9</v>
      </c>
      <c r="N115" s="745">
        <v>295965.08</v>
      </c>
      <c r="O115" s="745">
        <v>200487.56</v>
      </c>
      <c r="P115" s="745">
        <v>350853.24</v>
      </c>
      <c r="Q115" s="745">
        <v>220843.59</v>
      </c>
      <c r="R115" s="745">
        <v>386476.29</v>
      </c>
      <c r="S115" s="745">
        <v>239841.84</v>
      </c>
      <c r="T115" s="745">
        <v>419723.22</v>
      </c>
    </row>
    <row r="116" spans="1:20">
      <c r="A116" s="744">
        <v>1</v>
      </c>
      <c r="B116" s="744" t="s">
        <v>1278</v>
      </c>
      <c r="C116" s="744"/>
      <c r="D116" s="744" t="s">
        <v>1271</v>
      </c>
      <c r="E116" s="744" t="s">
        <v>1323</v>
      </c>
      <c r="F116" s="744" t="s">
        <v>726</v>
      </c>
      <c r="G116" s="745">
        <v>83996.57</v>
      </c>
      <c r="H116" s="745">
        <v>146993.99</v>
      </c>
      <c r="I116" s="745">
        <v>114643.61</v>
      </c>
      <c r="J116" s="745">
        <v>200626.31</v>
      </c>
      <c r="K116" s="745">
        <v>145247.59</v>
      </c>
      <c r="L116" s="745">
        <v>254183.29</v>
      </c>
      <c r="M116" s="745">
        <v>191525.49</v>
      </c>
      <c r="N116" s="745">
        <v>335169.61</v>
      </c>
      <c r="O116" s="745">
        <v>237402.52</v>
      </c>
      <c r="P116" s="745">
        <v>415454.41</v>
      </c>
      <c r="Q116" s="745">
        <v>267541.78999999998</v>
      </c>
      <c r="R116" s="745">
        <v>468198.14</v>
      </c>
      <c r="S116" s="745">
        <v>297324.74</v>
      </c>
      <c r="T116" s="745">
        <v>520318.3</v>
      </c>
    </row>
    <row r="117" spans="1:20">
      <c r="A117" s="744">
        <v>1</v>
      </c>
      <c r="B117" s="744" t="s">
        <v>1278</v>
      </c>
      <c r="C117" s="744"/>
      <c r="D117" s="744" t="s">
        <v>1271</v>
      </c>
      <c r="E117" s="744" t="s">
        <v>1323</v>
      </c>
      <c r="F117" s="744" t="s">
        <v>301</v>
      </c>
      <c r="G117" s="745">
        <v>89431.12</v>
      </c>
      <c r="H117" s="745">
        <v>143089.79999999999</v>
      </c>
      <c r="I117" s="745">
        <v>125203.57</v>
      </c>
      <c r="J117" s="745">
        <v>200325.72</v>
      </c>
      <c r="K117" s="745">
        <v>160976.01999999999</v>
      </c>
      <c r="L117" s="745">
        <v>257561.63</v>
      </c>
      <c r="M117" s="745">
        <v>214634.69</v>
      </c>
      <c r="N117" s="745">
        <v>343415.51</v>
      </c>
      <c r="O117" s="745">
        <v>268293.37</v>
      </c>
      <c r="P117" s="745">
        <v>429269.39</v>
      </c>
      <c r="Q117" s="745">
        <v>304065.81</v>
      </c>
      <c r="R117" s="745">
        <v>486505.31</v>
      </c>
      <c r="S117" s="745">
        <v>339838.26</v>
      </c>
      <c r="T117" s="745">
        <v>543741.23</v>
      </c>
    </row>
    <row r="118" spans="1:20">
      <c r="A118" s="744">
        <v>1</v>
      </c>
      <c r="B118" s="744" t="s">
        <v>1278</v>
      </c>
      <c r="C118" s="744"/>
      <c r="D118" s="744" t="s">
        <v>1271</v>
      </c>
      <c r="E118" s="744" t="s">
        <v>1293</v>
      </c>
      <c r="F118" s="744" t="s">
        <v>712</v>
      </c>
      <c r="G118" s="745">
        <v>110686.16</v>
      </c>
      <c r="H118" s="745">
        <v>193700.78</v>
      </c>
      <c r="I118" s="745">
        <v>143518.49</v>
      </c>
      <c r="J118" s="745">
        <v>251157.35</v>
      </c>
      <c r="K118" s="745">
        <v>171456.28</v>
      </c>
      <c r="L118" s="745">
        <v>300048.48</v>
      </c>
      <c r="M118" s="745">
        <v>204279.57</v>
      </c>
      <c r="N118" s="745">
        <v>357489.25</v>
      </c>
      <c r="O118" s="745">
        <v>240378.02</v>
      </c>
      <c r="P118" s="745">
        <v>420661.53</v>
      </c>
      <c r="Q118" s="745">
        <v>263541.09999999998</v>
      </c>
      <c r="R118" s="745">
        <v>461196.92</v>
      </c>
      <c r="S118" s="745">
        <v>285914.37</v>
      </c>
      <c r="T118" s="745">
        <v>500350.15</v>
      </c>
    </row>
    <row r="119" spans="1:20">
      <c r="A119" s="744">
        <v>1</v>
      </c>
      <c r="B119" s="744" t="s">
        <v>1278</v>
      </c>
      <c r="C119" s="744"/>
      <c r="D119" s="744" t="s">
        <v>1271</v>
      </c>
      <c r="E119" s="744" t="s">
        <v>1293</v>
      </c>
      <c r="F119" s="744" t="s">
        <v>719</v>
      </c>
      <c r="G119" s="745">
        <v>87290.52</v>
      </c>
      <c r="H119" s="745">
        <v>152758.41</v>
      </c>
      <c r="I119" s="745">
        <v>114245.7</v>
      </c>
      <c r="J119" s="745">
        <v>199929.98</v>
      </c>
      <c r="K119" s="745">
        <v>138295.54999999999</v>
      </c>
      <c r="L119" s="745">
        <v>242017.21</v>
      </c>
      <c r="M119" s="745">
        <v>169013.68</v>
      </c>
      <c r="N119" s="745">
        <v>295773.94</v>
      </c>
      <c r="O119" s="745">
        <v>200400.26</v>
      </c>
      <c r="P119" s="745">
        <v>350700.46</v>
      </c>
      <c r="Q119" s="745">
        <v>220773.46</v>
      </c>
      <c r="R119" s="745">
        <v>386353.56</v>
      </c>
      <c r="S119" s="745">
        <v>239796.08</v>
      </c>
      <c r="T119" s="745">
        <v>419643.13</v>
      </c>
    </row>
    <row r="120" spans="1:20">
      <c r="A120" s="744">
        <v>1</v>
      </c>
      <c r="B120" s="744" t="s">
        <v>1278</v>
      </c>
      <c r="C120" s="744"/>
      <c r="D120" s="744" t="s">
        <v>1271</v>
      </c>
      <c r="E120" s="744" t="s">
        <v>1293</v>
      </c>
      <c r="F120" s="744" t="s">
        <v>726</v>
      </c>
      <c r="G120" s="745">
        <v>83670.36</v>
      </c>
      <c r="H120" s="745">
        <v>146423.14000000001</v>
      </c>
      <c r="I120" s="745">
        <v>114157.7</v>
      </c>
      <c r="J120" s="745">
        <v>199775.98</v>
      </c>
      <c r="K120" s="745">
        <v>144601.56</v>
      </c>
      <c r="L120" s="745">
        <v>253052.73</v>
      </c>
      <c r="M120" s="745">
        <v>190642.94</v>
      </c>
      <c r="N120" s="745">
        <v>333625.15000000002</v>
      </c>
      <c r="O120" s="745">
        <v>236279.49</v>
      </c>
      <c r="P120" s="745">
        <v>413489.1</v>
      </c>
      <c r="Q120" s="745">
        <v>266254.03000000003</v>
      </c>
      <c r="R120" s="745">
        <v>465944.56</v>
      </c>
      <c r="S120" s="745">
        <v>295868.71999999997</v>
      </c>
      <c r="T120" s="745">
        <v>517770.26</v>
      </c>
    </row>
    <row r="121" spans="1:20">
      <c r="A121" s="744">
        <v>1</v>
      </c>
      <c r="B121" s="744" t="s">
        <v>1278</v>
      </c>
      <c r="C121" s="744"/>
      <c r="D121" s="744" t="s">
        <v>1271</v>
      </c>
      <c r="E121" s="744" t="s">
        <v>1293</v>
      </c>
      <c r="F121" s="744" t="s">
        <v>301</v>
      </c>
      <c r="G121" s="745">
        <v>89366.45</v>
      </c>
      <c r="H121" s="745">
        <v>142986.32</v>
      </c>
      <c r="I121" s="745">
        <v>125113.03</v>
      </c>
      <c r="J121" s="745">
        <v>200180.85</v>
      </c>
      <c r="K121" s="745">
        <v>160859.60999999999</v>
      </c>
      <c r="L121" s="745">
        <v>257375.38</v>
      </c>
      <c r="M121" s="745">
        <v>214479.48</v>
      </c>
      <c r="N121" s="745">
        <v>343167.17</v>
      </c>
      <c r="O121" s="745">
        <v>268099.34999999998</v>
      </c>
      <c r="P121" s="745">
        <v>428958.97</v>
      </c>
      <c r="Q121" s="745">
        <v>303845.93</v>
      </c>
      <c r="R121" s="745">
        <v>486153.5</v>
      </c>
      <c r="S121" s="745">
        <v>339592.51</v>
      </c>
      <c r="T121" s="745">
        <v>543348.03</v>
      </c>
    </row>
    <row r="122" spans="1:20">
      <c r="A122" s="744">
        <v>1</v>
      </c>
      <c r="B122" s="744" t="s">
        <v>1278</v>
      </c>
      <c r="C122" s="744"/>
      <c r="D122" s="744" t="s">
        <v>1271</v>
      </c>
      <c r="E122" s="744" t="s">
        <v>1414</v>
      </c>
      <c r="F122" s="744" t="s">
        <v>712</v>
      </c>
      <c r="G122" s="745">
        <v>112338.23</v>
      </c>
      <c r="H122" s="745">
        <v>196591.9</v>
      </c>
      <c r="I122" s="745">
        <v>145641.66</v>
      </c>
      <c r="J122" s="745">
        <v>254872.9</v>
      </c>
      <c r="K122" s="745">
        <v>173976.74</v>
      </c>
      <c r="L122" s="745">
        <v>304459.3</v>
      </c>
      <c r="M122" s="745">
        <v>207259.56</v>
      </c>
      <c r="N122" s="745">
        <v>362704.23</v>
      </c>
      <c r="O122" s="745">
        <v>243870.04</v>
      </c>
      <c r="P122" s="745">
        <v>426772.58</v>
      </c>
      <c r="Q122" s="745">
        <v>267361.23</v>
      </c>
      <c r="R122" s="745">
        <v>467882.15</v>
      </c>
      <c r="S122" s="745">
        <v>290043.55</v>
      </c>
      <c r="T122" s="745">
        <v>507576.22</v>
      </c>
    </row>
    <row r="123" spans="1:20">
      <c r="A123" s="744">
        <v>1</v>
      </c>
      <c r="B123" s="744" t="s">
        <v>1278</v>
      </c>
      <c r="C123" s="744"/>
      <c r="D123" s="744" t="s">
        <v>1271</v>
      </c>
      <c r="E123" s="744" t="s">
        <v>1414</v>
      </c>
      <c r="F123" s="744" t="s">
        <v>719</v>
      </c>
      <c r="G123" s="745">
        <v>88713.22</v>
      </c>
      <c r="H123" s="745">
        <v>155248.14000000001</v>
      </c>
      <c r="I123" s="745">
        <v>116081.89</v>
      </c>
      <c r="J123" s="745">
        <v>203143.3</v>
      </c>
      <c r="K123" s="745">
        <v>140490.91</v>
      </c>
      <c r="L123" s="745">
        <v>245859.09</v>
      </c>
      <c r="M123" s="745">
        <v>171647.93</v>
      </c>
      <c r="N123" s="745">
        <v>300383.88</v>
      </c>
      <c r="O123" s="745">
        <v>203500.35</v>
      </c>
      <c r="P123" s="745">
        <v>356125.62</v>
      </c>
      <c r="Q123" s="745">
        <v>224174.3</v>
      </c>
      <c r="R123" s="745">
        <v>392305.03</v>
      </c>
      <c r="S123" s="745">
        <v>243473.12</v>
      </c>
      <c r="T123" s="745">
        <v>426077.96</v>
      </c>
    </row>
    <row r="124" spans="1:20">
      <c r="A124" s="744">
        <v>1</v>
      </c>
      <c r="B124" s="744" t="s">
        <v>1278</v>
      </c>
      <c r="C124" s="744"/>
      <c r="D124" s="744" t="s">
        <v>1271</v>
      </c>
      <c r="E124" s="744" t="s">
        <v>1414</v>
      </c>
      <c r="F124" s="744" t="s">
        <v>726</v>
      </c>
      <c r="G124" s="745">
        <v>85125.02</v>
      </c>
      <c r="H124" s="745">
        <v>148968.79</v>
      </c>
      <c r="I124" s="745">
        <v>116165</v>
      </c>
      <c r="J124" s="745">
        <v>203288.75</v>
      </c>
      <c r="K124" s="745">
        <v>147161.07</v>
      </c>
      <c r="L124" s="745">
        <v>257531.87</v>
      </c>
      <c r="M124" s="745">
        <v>194034.45</v>
      </c>
      <c r="N124" s="745">
        <v>339560.29</v>
      </c>
      <c r="O124" s="745">
        <v>240499.03</v>
      </c>
      <c r="P124" s="745">
        <v>420873.31</v>
      </c>
      <c r="Q124" s="745">
        <v>271021.19</v>
      </c>
      <c r="R124" s="745">
        <v>474287.08</v>
      </c>
      <c r="S124" s="745">
        <v>301179.96000000002</v>
      </c>
      <c r="T124" s="745">
        <v>527064.93000000005</v>
      </c>
    </row>
    <row r="125" spans="1:20">
      <c r="A125" s="744">
        <v>1</v>
      </c>
      <c r="B125" s="744" t="s">
        <v>1278</v>
      </c>
      <c r="C125" s="744"/>
      <c r="D125" s="744" t="s">
        <v>1271</v>
      </c>
      <c r="E125" s="744" t="s">
        <v>1414</v>
      </c>
      <c r="F125" s="744" t="s">
        <v>301</v>
      </c>
      <c r="G125" s="745">
        <v>90763.15</v>
      </c>
      <c r="H125" s="745">
        <v>145221.03</v>
      </c>
      <c r="I125" s="745">
        <v>127068.4</v>
      </c>
      <c r="J125" s="745">
        <v>203309.45</v>
      </c>
      <c r="K125" s="745">
        <v>163373.66</v>
      </c>
      <c r="L125" s="745">
        <v>261397.86</v>
      </c>
      <c r="M125" s="745">
        <v>217831.55</v>
      </c>
      <c r="N125" s="745">
        <v>348530.48</v>
      </c>
      <c r="O125" s="745">
        <v>272289.44</v>
      </c>
      <c r="P125" s="745">
        <v>435663.1</v>
      </c>
      <c r="Q125" s="745">
        <v>308594.69</v>
      </c>
      <c r="R125" s="745">
        <v>493751.52</v>
      </c>
      <c r="S125" s="745">
        <v>344899.95</v>
      </c>
      <c r="T125" s="745">
        <v>551839.93000000005</v>
      </c>
    </row>
    <row r="126" spans="1:20">
      <c r="A126" s="744">
        <v>1</v>
      </c>
      <c r="B126" s="744" t="s">
        <v>1278</v>
      </c>
      <c r="C126" s="744"/>
      <c r="D126" s="744" t="s">
        <v>1271</v>
      </c>
      <c r="E126" s="744" t="s">
        <v>1456</v>
      </c>
      <c r="F126" s="744" t="s">
        <v>712</v>
      </c>
      <c r="G126" s="745">
        <v>110216.22</v>
      </c>
      <c r="H126" s="745">
        <v>192878.38</v>
      </c>
      <c r="I126" s="745">
        <v>142961.10999999999</v>
      </c>
      <c r="J126" s="745">
        <v>250181.95</v>
      </c>
      <c r="K126" s="745">
        <v>170834.32</v>
      </c>
      <c r="L126" s="745">
        <v>298960.06</v>
      </c>
      <c r="M126" s="745">
        <v>203601.6</v>
      </c>
      <c r="N126" s="745">
        <v>356302.8</v>
      </c>
      <c r="O126" s="745">
        <v>239620.2</v>
      </c>
      <c r="P126" s="745">
        <v>419335.34</v>
      </c>
      <c r="Q126" s="745">
        <v>262733.26</v>
      </c>
      <c r="R126" s="745">
        <v>459783.21</v>
      </c>
      <c r="S126" s="745">
        <v>285079.82</v>
      </c>
      <c r="T126" s="745">
        <v>498889.68</v>
      </c>
    </row>
    <row r="127" spans="1:20">
      <c r="A127" s="744">
        <v>1</v>
      </c>
      <c r="B127" s="744" t="s">
        <v>1278</v>
      </c>
      <c r="C127" s="744"/>
      <c r="D127" s="744" t="s">
        <v>1271</v>
      </c>
      <c r="E127" s="744" t="s">
        <v>1456</v>
      </c>
      <c r="F127" s="744" t="s">
        <v>719</v>
      </c>
      <c r="G127" s="745">
        <v>86591.21</v>
      </c>
      <c r="H127" s="745">
        <v>151534.62</v>
      </c>
      <c r="I127" s="745">
        <v>113401.34</v>
      </c>
      <c r="J127" s="745">
        <v>198452.34</v>
      </c>
      <c r="K127" s="745">
        <v>137348.48000000001</v>
      </c>
      <c r="L127" s="745">
        <v>240359.85</v>
      </c>
      <c r="M127" s="745">
        <v>167989.97</v>
      </c>
      <c r="N127" s="745">
        <v>293982.44</v>
      </c>
      <c r="O127" s="745">
        <v>199250.5</v>
      </c>
      <c r="P127" s="745">
        <v>348688.38</v>
      </c>
      <c r="Q127" s="745">
        <v>219546.34</v>
      </c>
      <c r="R127" s="745">
        <v>384206.09</v>
      </c>
      <c r="S127" s="745">
        <v>238509.38</v>
      </c>
      <c r="T127" s="745">
        <v>417391.42</v>
      </c>
    </row>
    <row r="128" spans="1:20">
      <c r="A128" s="744">
        <v>1</v>
      </c>
      <c r="B128" s="744" t="s">
        <v>1278</v>
      </c>
      <c r="C128" s="744"/>
      <c r="D128" s="744" t="s">
        <v>1271</v>
      </c>
      <c r="E128" s="744" t="s">
        <v>1456</v>
      </c>
      <c r="F128" s="744" t="s">
        <v>726</v>
      </c>
      <c r="G128" s="745">
        <v>82750.55</v>
      </c>
      <c r="H128" s="745">
        <v>144813.45000000001</v>
      </c>
      <c r="I128" s="745">
        <v>112840.73</v>
      </c>
      <c r="J128" s="745">
        <v>197471.28</v>
      </c>
      <c r="K128" s="745">
        <v>142887.01</v>
      </c>
      <c r="L128" s="745">
        <v>250052.27</v>
      </c>
      <c r="M128" s="745">
        <v>188335.71</v>
      </c>
      <c r="N128" s="745">
        <v>329587.49</v>
      </c>
      <c r="O128" s="745">
        <v>233375.6</v>
      </c>
      <c r="P128" s="745">
        <v>408407.31</v>
      </c>
      <c r="Q128" s="745">
        <v>262947.96999999997</v>
      </c>
      <c r="R128" s="745">
        <v>460158.95</v>
      </c>
      <c r="S128" s="745">
        <v>292156.95</v>
      </c>
      <c r="T128" s="745">
        <v>511274.66</v>
      </c>
    </row>
    <row r="129" spans="1:20">
      <c r="A129" s="744">
        <v>1</v>
      </c>
      <c r="B129" s="744" t="s">
        <v>1278</v>
      </c>
      <c r="C129" s="744"/>
      <c r="D129" s="744" t="s">
        <v>1271</v>
      </c>
      <c r="E129" s="744" t="s">
        <v>1456</v>
      </c>
      <c r="F129" s="744" t="s">
        <v>301</v>
      </c>
      <c r="G129" s="745">
        <v>88814.66</v>
      </c>
      <c r="H129" s="745">
        <v>142103.45000000001</v>
      </c>
      <c r="I129" s="745">
        <v>124340.52</v>
      </c>
      <c r="J129" s="745">
        <v>198944.84</v>
      </c>
      <c r="K129" s="745">
        <v>159866.38</v>
      </c>
      <c r="L129" s="745">
        <v>255786.22</v>
      </c>
      <c r="M129" s="745">
        <v>213155.18</v>
      </c>
      <c r="N129" s="745">
        <v>341048.29</v>
      </c>
      <c r="O129" s="745">
        <v>266443.96999999997</v>
      </c>
      <c r="P129" s="745">
        <v>426310.36</v>
      </c>
      <c r="Q129" s="745">
        <v>301969.84000000003</v>
      </c>
      <c r="R129" s="745">
        <v>483151.75</v>
      </c>
      <c r="S129" s="745">
        <v>337495.7</v>
      </c>
      <c r="T129" s="745">
        <v>539993.13</v>
      </c>
    </row>
    <row r="130" spans="1:20">
      <c r="A130" s="744">
        <v>10</v>
      </c>
      <c r="B130" s="744" t="s">
        <v>1664</v>
      </c>
      <c r="C130" s="744"/>
      <c r="D130" s="744" t="s">
        <v>1225</v>
      </c>
      <c r="E130" s="744" t="s">
        <v>1281</v>
      </c>
      <c r="F130" s="744" t="s">
        <v>712</v>
      </c>
      <c r="G130" s="745">
        <v>126338.6</v>
      </c>
      <c r="H130" s="745">
        <v>221092.54</v>
      </c>
      <c r="I130" s="745">
        <v>163632.69</v>
      </c>
      <c r="J130" s="745">
        <v>286357.2</v>
      </c>
      <c r="K130" s="745">
        <v>195332.88</v>
      </c>
      <c r="L130" s="745">
        <v>341832.55</v>
      </c>
      <c r="M130" s="745">
        <v>232507.27</v>
      </c>
      <c r="N130" s="745">
        <v>406887.72</v>
      </c>
      <c r="O130" s="745">
        <v>273454.59000000003</v>
      </c>
      <c r="P130" s="745">
        <v>478545.53</v>
      </c>
      <c r="Q130" s="745">
        <v>299724.74</v>
      </c>
      <c r="R130" s="745">
        <v>524518.30000000005</v>
      </c>
      <c r="S130" s="745">
        <v>325023.90000000002</v>
      </c>
      <c r="T130" s="745">
        <v>568791.82999999996</v>
      </c>
    </row>
    <row r="131" spans="1:20">
      <c r="A131" s="744">
        <v>10</v>
      </c>
      <c r="B131" s="744" t="s">
        <v>1664</v>
      </c>
      <c r="C131" s="744"/>
      <c r="D131" s="744" t="s">
        <v>1225</v>
      </c>
      <c r="E131" s="744" t="s">
        <v>1281</v>
      </c>
      <c r="F131" s="744" t="s">
        <v>719</v>
      </c>
      <c r="G131" s="745">
        <v>100780.33</v>
      </c>
      <c r="H131" s="745">
        <v>176365.58</v>
      </c>
      <c r="I131" s="745">
        <v>131654.01</v>
      </c>
      <c r="J131" s="745">
        <v>230394.52</v>
      </c>
      <c r="K131" s="745">
        <v>159106.87</v>
      </c>
      <c r="L131" s="745">
        <v>278437.03000000003</v>
      </c>
      <c r="M131" s="745">
        <v>193981.5</v>
      </c>
      <c r="N131" s="745">
        <v>339467.63</v>
      </c>
      <c r="O131" s="745">
        <v>229781.41</v>
      </c>
      <c r="P131" s="745">
        <v>402117.47</v>
      </c>
      <c r="Q131" s="745">
        <v>253003.79</v>
      </c>
      <c r="R131" s="745">
        <v>442756.63</v>
      </c>
      <c r="S131" s="745">
        <v>274642.57</v>
      </c>
      <c r="T131" s="745">
        <v>480624.49</v>
      </c>
    </row>
    <row r="132" spans="1:20">
      <c r="A132" s="744">
        <v>10</v>
      </c>
      <c r="B132" s="744" t="s">
        <v>1664</v>
      </c>
      <c r="C132" s="744"/>
      <c r="D132" s="744" t="s">
        <v>1225</v>
      </c>
      <c r="E132" s="744" t="s">
        <v>1281</v>
      </c>
      <c r="F132" s="744" t="s">
        <v>726</v>
      </c>
      <c r="G132" s="745">
        <v>97470.49</v>
      </c>
      <c r="H132" s="745">
        <v>170573.35</v>
      </c>
      <c r="I132" s="745">
        <v>133202.34</v>
      </c>
      <c r="J132" s="745">
        <v>233104.09</v>
      </c>
      <c r="K132" s="745">
        <v>168886.69</v>
      </c>
      <c r="L132" s="745">
        <v>295551.7</v>
      </c>
      <c r="M132" s="745">
        <v>222823.53</v>
      </c>
      <c r="N132" s="745">
        <v>389941.18</v>
      </c>
      <c r="O132" s="745">
        <v>276318.11</v>
      </c>
      <c r="P132" s="745">
        <v>483556.69</v>
      </c>
      <c r="Q132" s="745">
        <v>311489.77</v>
      </c>
      <c r="R132" s="745">
        <v>545107.09</v>
      </c>
      <c r="S132" s="745">
        <v>346268.3</v>
      </c>
      <c r="T132" s="745">
        <v>605969.53</v>
      </c>
    </row>
    <row r="133" spans="1:20">
      <c r="A133" s="744">
        <v>10</v>
      </c>
      <c r="B133" s="744" t="s">
        <v>1664</v>
      </c>
      <c r="C133" s="744"/>
      <c r="D133" s="744" t="s">
        <v>1225</v>
      </c>
      <c r="E133" s="744" t="s">
        <v>1281</v>
      </c>
      <c r="F133" s="744" t="s">
        <v>301</v>
      </c>
      <c r="G133" s="745">
        <v>102604.86</v>
      </c>
      <c r="H133" s="745">
        <v>164167.78</v>
      </c>
      <c r="I133" s="745">
        <v>143646.81</v>
      </c>
      <c r="J133" s="745">
        <v>229834.9</v>
      </c>
      <c r="K133" s="745">
        <v>184688.75</v>
      </c>
      <c r="L133" s="745">
        <v>295502.01</v>
      </c>
      <c r="M133" s="745">
        <v>246251.67</v>
      </c>
      <c r="N133" s="745">
        <v>394002.68</v>
      </c>
      <c r="O133" s="745">
        <v>307814.59000000003</v>
      </c>
      <c r="P133" s="745">
        <v>492503.35</v>
      </c>
      <c r="Q133" s="745">
        <v>348856.53</v>
      </c>
      <c r="R133" s="745">
        <v>558170.46</v>
      </c>
      <c r="S133" s="745">
        <v>389898.48</v>
      </c>
      <c r="T133" s="745">
        <v>623837.57999999996</v>
      </c>
    </row>
    <row r="134" spans="1:20">
      <c r="A134" s="744">
        <v>10</v>
      </c>
      <c r="B134" s="744" t="s">
        <v>1664</v>
      </c>
      <c r="C134" s="744"/>
      <c r="D134" s="744" t="s">
        <v>1225</v>
      </c>
      <c r="E134" s="744" t="s">
        <v>1329</v>
      </c>
      <c r="F134" s="744" t="s">
        <v>712</v>
      </c>
      <c r="G134" s="745">
        <v>129539.96</v>
      </c>
      <c r="H134" s="745">
        <v>226694.93</v>
      </c>
      <c r="I134" s="745">
        <v>167710.35</v>
      </c>
      <c r="J134" s="745">
        <v>293493.11</v>
      </c>
      <c r="K134" s="745">
        <v>200142.36</v>
      </c>
      <c r="L134" s="745">
        <v>350249.14</v>
      </c>
      <c r="M134" s="745">
        <v>238148.52</v>
      </c>
      <c r="N134" s="745">
        <v>416759.91</v>
      </c>
      <c r="O134" s="745">
        <v>280036.34999999998</v>
      </c>
      <c r="P134" s="745">
        <v>490063.62</v>
      </c>
      <c r="Q134" s="745">
        <v>306908.26</v>
      </c>
      <c r="R134" s="745">
        <v>537089.46</v>
      </c>
      <c r="S134" s="745">
        <v>332758.21999999997</v>
      </c>
      <c r="T134" s="745">
        <v>582326.88</v>
      </c>
    </row>
    <row r="135" spans="1:20">
      <c r="A135" s="744">
        <v>10</v>
      </c>
      <c r="B135" s="744" t="s">
        <v>1664</v>
      </c>
      <c r="C135" s="744"/>
      <c r="D135" s="744" t="s">
        <v>1225</v>
      </c>
      <c r="E135" s="744" t="s">
        <v>1329</v>
      </c>
      <c r="F135" s="744" t="s">
        <v>719</v>
      </c>
      <c r="G135" s="745">
        <v>103768.71</v>
      </c>
      <c r="H135" s="745">
        <v>181595.24</v>
      </c>
      <c r="I135" s="745">
        <v>135465.18</v>
      </c>
      <c r="J135" s="745">
        <v>237064.07</v>
      </c>
      <c r="K135" s="745">
        <v>163614.47</v>
      </c>
      <c r="L135" s="745">
        <v>286325.32</v>
      </c>
      <c r="M135" s="745">
        <v>199301.71</v>
      </c>
      <c r="N135" s="745">
        <v>348777.99</v>
      </c>
      <c r="O135" s="745">
        <v>235999.23</v>
      </c>
      <c r="P135" s="745">
        <v>412998.66</v>
      </c>
      <c r="Q135" s="745">
        <v>259797.97</v>
      </c>
      <c r="R135" s="745">
        <v>454646.45</v>
      </c>
      <c r="S135" s="745">
        <v>281957.03999999998</v>
      </c>
      <c r="T135" s="745">
        <v>493424.82</v>
      </c>
    </row>
    <row r="136" spans="1:20">
      <c r="A136" s="744">
        <v>10</v>
      </c>
      <c r="B136" s="744" t="s">
        <v>1664</v>
      </c>
      <c r="C136" s="744"/>
      <c r="D136" s="744" t="s">
        <v>1225</v>
      </c>
      <c r="E136" s="744" t="s">
        <v>1329</v>
      </c>
      <c r="F136" s="744" t="s">
        <v>726</v>
      </c>
      <c r="G136" s="745">
        <v>100686.9</v>
      </c>
      <c r="H136" s="745">
        <v>176202.08</v>
      </c>
      <c r="I136" s="745">
        <v>137678.18</v>
      </c>
      <c r="J136" s="745">
        <v>240936.82</v>
      </c>
      <c r="K136" s="745">
        <v>174621.56</v>
      </c>
      <c r="L136" s="745">
        <v>305587.74</v>
      </c>
      <c r="M136" s="745">
        <v>230450.38</v>
      </c>
      <c r="N136" s="745">
        <v>403288.16</v>
      </c>
      <c r="O136" s="745">
        <v>285833.24</v>
      </c>
      <c r="P136" s="745">
        <v>500208.17</v>
      </c>
      <c r="Q136" s="745">
        <v>322259.65999999997</v>
      </c>
      <c r="R136" s="745">
        <v>563954.4</v>
      </c>
      <c r="S136" s="745">
        <v>358289.68</v>
      </c>
      <c r="T136" s="745">
        <v>627006.93999999994</v>
      </c>
    </row>
    <row r="137" spans="1:20">
      <c r="A137" s="744">
        <v>10</v>
      </c>
      <c r="B137" s="744" t="s">
        <v>1664</v>
      </c>
      <c r="C137" s="744"/>
      <c r="D137" s="744" t="s">
        <v>1225</v>
      </c>
      <c r="E137" s="744" t="s">
        <v>1329</v>
      </c>
      <c r="F137" s="744" t="s">
        <v>301</v>
      </c>
      <c r="G137" s="745">
        <v>105432.75</v>
      </c>
      <c r="H137" s="745">
        <v>168692.4</v>
      </c>
      <c r="I137" s="745">
        <v>147605.85</v>
      </c>
      <c r="J137" s="745">
        <v>236169.36</v>
      </c>
      <c r="K137" s="745">
        <v>189778.95</v>
      </c>
      <c r="L137" s="745">
        <v>303646.32</v>
      </c>
      <c r="M137" s="745">
        <v>253038.6</v>
      </c>
      <c r="N137" s="745">
        <v>404861.76</v>
      </c>
      <c r="O137" s="745">
        <v>316298.25</v>
      </c>
      <c r="P137" s="745">
        <v>506077.2</v>
      </c>
      <c r="Q137" s="745">
        <v>358471.35</v>
      </c>
      <c r="R137" s="745">
        <v>573554.16</v>
      </c>
      <c r="S137" s="745">
        <v>400644.44</v>
      </c>
      <c r="T137" s="745">
        <v>641031.12</v>
      </c>
    </row>
    <row r="138" spans="1:20">
      <c r="A138" s="744">
        <v>10</v>
      </c>
      <c r="B138" s="744" t="s">
        <v>1664</v>
      </c>
      <c r="C138" s="744"/>
      <c r="D138" s="744" t="s">
        <v>1225</v>
      </c>
      <c r="E138" s="744" t="s">
        <v>1375</v>
      </c>
      <c r="F138" s="744" t="s">
        <v>712</v>
      </c>
      <c r="G138" s="745">
        <v>132339.19</v>
      </c>
      <c r="H138" s="745">
        <v>231593.58</v>
      </c>
      <c r="I138" s="745">
        <v>171515.74</v>
      </c>
      <c r="J138" s="745">
        <v>300152.53999999998</v>
      </c>
      <c r="K138" s="745">
        <v>204837.12</v>
      </c>
      <c r="L138" s="745">
        <v>358464.97</v>
      </c>
      <c r="M138" s="745">
        <v>243955.39</v>
      </c>
      <c r="N138" s="745">
        <v>426921.94</v>
      </c>
      <c r="O138" s="745">
        <v>287004.55</v>
      </c>
      <c r="P138" s="745">
        <v>502257.96</v>
      </c>
      <c r="Q138" s="745">
        <v>314625.78999999998</v>
      </c>
      <c r="R138" s="745">
        <v>550595.14</v>
      </c>
      <c r="S138" s="745">
        <v>341272.57</v>
      </c>
      <c r="T138" s="745">
        <v>597226.99</v>
      </c>
    </row>
    <row r="139" spans="1:20">
      <c r="A139" s="744">
        <v>10</v>
      </c>
      <c r="B139" s="744" t="s">
        <v>1664</v>
      </c>
      <c r="C139" s="744"/>
      <c r="D139" s="744" t="s">
        <v>1225</v>
      </c>
      <c r="E139" s="744" t="s">
        <v>1375</v>
      </c>
      <c r="F139" s="744" t="s">
        <v>719</v>
      </c>
      <c r="G139" s="745">
        <v>104864.06</v>
      </c>
      <c r="H139" s="745">
        <v>183512.11</v>
      </c>
      <c r="I139" s="745">
        <v>137138.66</v>
      </c>
      <c r="J139" s="745">
        <v>239992.66</v>
      </c>
      <c r="K139" s="745">
        <v>165894.17000000001</v>
      </c>
      <c r="L139" s="745">
        <v>290314.78999999998</v>
      </c>
      <c r="M139" s="745">
        <v>202540.2</v>
      </c>
      <c r="N139" s="745">
        <v>354445.35</v>
      </c>
      <c r="O139" s="745">
        <v>240055.89</v>
      </c>
      <c r="P139" s="745">
        <v>420097.8</v>
      </c>
      <c r="Q139" s="745">
        <v>264400.78000000003</v>
      </c>
      <c r="R139" s="745">
        <v>462701.36</v>
      </c>
      <c r="S139" s="745">
        <v>287112.64</v>
      </c>
      <c r="T139" s="745">
        <v>502447.11</v>
      </c>
    </row>
    <row r="140" spans="1:20">
      <c r="A140" s="744">
        <v>10</v>
      </c>
      <c r="B140" s="744" t="s">
        <v>1664</v>
      </c>
      <c r="C140" s="744"/>
      <c r="D140" s="744" t="s">
        <v>1225</v>
      </c>
      <c r="E140" s="744" t="s">
        <v>1375</v>
      </c>
      <c r="F140" s="744" t="s">
        <v>726</v>
      </c>
      <c r="G140" s="745">
        <v>100892.57</v>
      </c>
      <c r="H140" s="745">
        <v>176561.99</v>
      </c>
      <c r="I140" s="745">
        <v>137749.03</v>
      </c>
      <c r="J140" s="745">
        <v>241060.79</v>
      </c>
      <c r="K140" s="745">
        <v>174554.42</v>
      </c>
      <c r="L140" s="745">
        <v>305470.23</v>
      </c>
      <c r="M140" s="745">
        <v>230203.6</v>
      </c>
      <c r="N140" s="745">
        <v>402856.3</v>
      </c>
      <c r="O140" s="745">
        <v>285377.34999999998</v>
      </c>
      <c r="P140" s="745">
        <v>499410.37</v>
      </c>
      <c r="Q140" s="745">
        <v>321631.59999999998</v>
      </c>
      <c r="R140" s="745">
        <v>562855.30000000005</v>
      </c>
      <c r="S140" s="745">
        <v>357463.24</v>
      </c>
      <c r="T140" s="745">
        <v>625560.67000000004</v>
      </c>
    </row>
    <row r="141" spans="1:20">
      <c r="A141" s="744">
        <v>10</v>
      </c>
      <c r="B141" s="744" t="s">
        <v>1664</v>
      </c>
      <c r="C141" s="744"/>
      <c r="D141" s="744" t="s">
        <v>1225</v>
      </c>
      <c r="E141" s="744" t="s">
        <v>1375</v>
      </c>
      <c r="F141" s="744" t="s">
        <v>301</v>
      </c>
      <c r="G141" s="745">
        <v>107109.58</v>
      </c>
      <c r="H141" s="745">
        <v>171375.33</v>
      </c>
      <c r="I141" s="745">
        <v>149953.41</v>
      </c>
      <c r="J141" s="745">
        <v>239925.46</v>
      </c>
      <c r="K141" s="745">
        <v>192797.24</v>
      </c>
      <c r="L141" s="745">
        <v>308475.59000000003</v>
      </c>
      <c r="M141" s="745">
        <v>257062.99</v>
      </c>
      <c r="N141" s="745">
        <v>411300.78</v>
      </c>
      <c r="O141" s="745">
        <v>321328.73</v>
      </c>
      <c r="P141" s="745">
        <v>514125.98</v>
      </c>
      <c r="Q141" s="745">
        <v>364172.56</v>
      </c>
      <c r="R141" s="745">
        <v>582676.11</v>
      </c>
      <c r="S141" s="745">
        <v>407016.39</v>
      </c>
      <c r="T141" s="745">
        <v>651226.24</v>
      </c>
    </row>
    <row r="142" spans="1:20">
      <c r="A142" s="744">
        <v>10</v>
      </c>
      <c r="B142" s="744" t="s">
        <v>1664</v>
      </c>
      <c r="C142" s="744"/>
      <c r="D142" s="744" t="s">
        <v>1225</v>
      </c>
      <c r="E142" s="744" t="s">
        <v>1421</v>
      </c>
      <c r="F142" s="744" t="s">
        <v>712</v>
      </c>
      <c r="G142" s="745">
        <v>133930.70000000001</v>
      </c>
      <c r="H142" s="745">
        <v>234378.73</v>
      </c>
      <c r="I142" s="745">
        <v>173526.15</v>
      </c>
      <c r="J142" s="745">
        <v>303670.77</v>
      </c>
      <c r="K142" s="745">
        <v>207193.95</v>
      </c>
      <c r="L142" s="745">
        <v>362589.41</v>
      </c>
      <c r="M142" s="745">
        <v>246698.87</v>
      </c>
      <c r="N142" s="745">
        <v>431723.02</v>
      </c>
      <c r="O142" s="745">
        <v>290191.94</v>
      </c>
      <c r="P142" s="745">
        <v>507835.9</v>
      </c>
      <c r="Q142" s="745">
        <v>318096.78000000003</v>
      </c>
      <c r="R142" s="745">
        <v>556669.36</v>
      </c>
      <c r="S142" s="745">
        <v>344995.38</v>
      </c>
      <c r="T142" s="745">
        <v>603741.91</v>
      </c>
    </row>
    <row r="143" spans="1:20">
      <c r="A143" s="744">
        <v>10</v>
      </c>
      <c r="B143" s="744" t="s">
        <v>1664</v>
      </c>
      <c r="C143" s="744"/>
      <c r="D143" s="744" t="s">
        <v>1225</v>
      </c>
      <c r="E143" s="744" t="s">
        <v>1421</v>
      </c>
      <c r="F143" s="744" t="s">
        <v>719</v>
      </c>
      <c r="G143" s="745">
        <v>106455.57</v>
      </c>
      <c r="H143" s="745">
        <v>186297.25</v>
      </c>
      <c r="I143" s="745">
        <v>139149.07999999999</v>
      </c>
      <c r="J143" s="745">
        <v>243510.89</v>
      </c>
      <c r="K143" s="745">
        <v>168250.99</v>
      </c>
      <c r="L143" s="745">
        <v>294439.23</v>
      </c>
      <c r="M143" s="745">
        <v>205283.68</v>
      </c>
      <c r="N143" s="745">
        <v>359246.44</v>
      </c>
      <c r="O143" s="745">
        <v>243243.28</v>
      </c>
      <c r="P143" s="745">
        <v>425675.74</v>
      </c>
      <c r="Q143" s="745">
        <v>267871.76</v>
      </c>
      <c r="R143" s="745">
        <v>468775.58</v>
      </c>
      <c r="S143" s="745">
        <v>290835.45</v>
      </c>
      <c r="T143" s="745">
        <v>508962.03</v>
      </c>
    </row>
    <row r="144" spans="1:20">
      <c r="A144" s="744">
        <v>10</v>
      </c>
      <c r="B144" s="744" t="s">
        <v>1664</v>
      </c>
      <c r="C144" s="744"/>
      <c r="D144" s="744" t="s">
        <v>1225</v>
      </c>
      <c r="E144" s="744" t="s">
        <v>1421</v>
      </c>
      <c r="F144" s="744" t="s">
        <v>726</v>
      </c>
      <c r="G144" s="745">
        <v>102673.43</v>
      </c>
      <c r="H144" s="745">
        <v>179678.5</v>
      </c>
      <c r="I144" s="745">
        <v>140242.23000000001</v>
      </c>
      <c r="J144" s="745">
        <v>245423.91</v>
      </c>
      <c r="K144" s="745">
        <v>177759.97</v>
      </c>
      <c r="L144" s="745">
        <v>311079.95</v>
      </c>
      <c r="M144" s="745">
        <v>234477.67</v>
      </c>
      <c r="N144" s="745">
        <v>410335.92</v>
      </c>
      <c r="O144" s="745">
        <v>290719.94</v>
      </c>
      <c r="P144" s="745">
        <v>508759.89</v>
      </c>
      <c r="Q144" s="745">
        <v>327686.53000000003</v>
      </c>
      <c r="R144" s="745">
        <v>573451.43000000005</v>
      </c>
      <c r="S144" s="745">
        <v>364230.52</v>
      </c>
      <c r="T144" s="745">
        <v>637403.4</v>
      </c>
    </row>
    <row r="145" spans="1:20">
      <c r="A145" s="744">
        <v>10</v>
      </c>
      <c r="B145" s="744" t="s">
        <v>1664</v>
      </c>
      <c r="C145" s="744"/>
      <c r="D145" s="744" t="s">
        <v>1225</v>
      </c>
      <c r="E145" s="744" t="s">
        <v>1421</v>
      </c>
      <c r="F145" s="744" t="s">
        <v>301</v>
      </c>
      <c r="G145" s="745">
        <v>108570.95</v>
      </c>
      <c r="H145" s="745">
        <v>173713.52</v>
      </c>
      <c r="I145" s="745">
        <v>151999.32</v>
      </c>
      <c r="J145" s="745">
        <v>243198.92</v>
      </c>
      <c r="K145" s="745">
        <v>195427.7</v>
      </c>
      <c r="L145" s="745">
        <v>312684.33</v>
      </c>
      <c r="M145" s="745">
        <v>260570.27</v>
      </c>
      <c r="N145" s="745">
        <v>416912.44</v>
      </c>
      <c r="O145" s="745">
        <v>325712.84000000003</v>
      </c>
      <c r="P145" s="745">
        <v>521140.55</v>
      </c>
      <c r="Q145" s="745">
        <v>369141.22</v>
      </c>
      <c r="R145" s="745">
        <v>590625.96</v>
      </c>
      <c r="S145" s="745">
        <v>412569.59999999998</v>
      </c>
      <c r="T145" s="745">
        <v>660111.35999999999</v>
      </c>
    </row>
    <row r="146" spans="1:20">
      <c r="A146" s="744">
        <v>10</v>
      </c>
      <c r="B146" s="744" t="s">
        <v>1664</v>
      </c>
      <c r="C146" s="744"/>
      <c r="D146" s="744" t="s">
        <v>1237</v>
      </c>
      <c r="E146" s="744" t="s">
        <v>1290</v>
      </c>
      <c r="F146" s="744" t="s">
        <v>712</v>
      </c>
      <c r="G146" s="745">
        <v>109312.51</v>
      </c>
      <c r="H146" s="745">
        <v>191296.9</v>
      </c>
      <c r="I146" s="745">
        <v>141894.29</v>
      </c>
      <c r="J146" s="745">
        <v>248315.01</v>
      </c>
      <c r="K146" s="745">
        <v>169648.52</v>
      </c>
      <c r="L146" s="745">
        <v>296884.90000000002</v>
      </c>
      <c r="M146" s="745">
        <v>202316.13</v>
      </c>
      <c r="N146" s="745">
        <v>354053.22</v>
      </c>
      <c r="O146" s="745">
        <v>238188.25</v>
      </c>
      <c r="P146" s="745">
        <v>416829.43</v>
      </c>
      <c r="Q146" s="745">
        <v>261209.81</v>
      </c>
      <c r="R146" s="745">
        <v>457117.16</v>
      </c>
      <c r="S146" s="745">
        <v>283511.56</v>
      </c>
      <c r="T146" s="745">
        <v>496145.23</v>
      </c>
    </row>
    <row r="147" spans="1:20">
      <c r="A147" s="744">
        <v>10</v>
      </c>
      <c r="B147" s="744" t="s">
        <v>1664</v>
      </c>
      <c r="C147" s="744"/>
      <c r="D147" s="744" t="s">
        <v>1237</v>
      </c>
      <c r="E147" s="744" t="s">
        <v>1290</v>
      </c>
      <c r="F147" s="744" t="s">
        <v>719</v>
      </c>
      <c r="G147" s="745">
        <v>85214.73</v>
      </c>
      <c r="H147" s="745">
        <v>149125.76999999999</v>
      </c>
      <c r="I147" s="745">
        <v>111742.97</v>
      </c>
      <c r="J147" s="745">
        <v>195550.2</v>
      </c>
      <c r="K147" s="745">
        <v>135492.57</v>
      </c>
      <c r="L147" s="745">
        <v>237111.99</v>
      </c>
      <c r="M147" s="745">
        <v>165991.84</v>
      </c>
      <c r="N147" s="745">
        <v>290485.71999999997</v>
      </c>
      <c r="O147" s="745">
        <v>197010.68</v>
      </c>
      <c r="P147" s="745">
        <v>344768.69</v>
      </c>
      <c r="Q147" s="745">
        <v>217158.63</v>
      </c>
      <c r="R147" s="745">
        <v>380027.6</v>
      </c>
      <c r="S147" s="745">
        <v>236009.16</v>
      </c>
      <c r="T147" s="745">
        <v>413016.04</v>
      </c>
    </row>
    <row r="148" spans="1:20">
      <c r="A148" s="744">
        <v>10</v>
      </c>
      <c r="B148" s="744" t="s">
        <v>1664</v>
      </c>
      <c r="C148" s="744"/>
      <c r="D148" s="744" t="s">
        <v>1237</v>
      </c>
      <c r="E148" s="744" t="s">
        <v>1290</v>
      </c>
      <c r="F148" s="744" t="s">
        <v>726</v>
      </c>
      <c r="G148" s="745">
        <v>80927.28</v>
      </c>
      <c r="H148" s="745">
        <v>141622.73000000001</v>
      </c>
      <c r="I148" s="745">
        <v>110227.92</v>
      </c>
      <c r="J148" s="745">
        <v>192898.86</v>
      </c>
      <c r="K148" s="745">
        <v>139483.78</v>
      </c>
      <c r="L148" s="745">
        <v>244096.61</v>
      </c>
      <c r="M148" s="745">
        <v>183754.43</v>
      </c>
      <c r="N148" s="745">
        <v>321570.25</v>
      </c>
      <c r="O148" s="745">
        <v>227608.1</v>
      </c>
      <c r="P148" s="745">
        <v>398314.17</v>
      </c>
      <c r="Q148" s="745">
        <v>256380.56</v>
      </c>
      <c r="R148" s="745">
        <v>448665.98</v>
      </c>
      <c r="S148" s="745">
        <v>284782.36</v>
      </c>
      <c r="T148" s="745">
        <v>498369.13</v>
      </c>
    </row>
    <row r="149" spans="1:20">
      <c r="A149" s="744">
        <v>10</v>
      </c>
      <c r="B149" s="744" t="s">
        <v>1664</v>
      </c>
      <c r="C149" s="744"/>
      <c r="D149" s="744" t="s">
        <v>1237</v>
      </c>
      <c r="E149" s="744" t="s">
        <v>1290</v>
      </c>
      <c r="F149" s="744" t="s">
        <v>301</v>
      </c>
      <c r="G149" s="745">
        <v>87736.93</v>
      </c>
      <c r="H149" s="745">
        <v>140379.1</v>
      </c>
      <c r="I149" s="745">
        <v>122831.71</v>
      </c>
      <c r="J149" s="745">
        <v>196530.74</v>
      </c>
      <c r="K149" s="745">
        <v>157926.48000000001</v>
      </c>
      <c r="L149" s="745">
        <v>252682.37</v>
      </c>
      <c r="M149" s="745">
        <v>210568.64</v>
      </c>
      <c r="N149" s="745">
        <v>336909.83</v>
      </c>
      <c r="O149" s="745">
        <v>263210.8</v>
      </c>
      <c r="P149" s="745">
        <v>421137.29</v>
      </c>
      <c r="Q149" s="745">
        <v>298305.58</v>
      </c>
      <c r="R149" s="745">
        <v>477288.93</v>
      </c>
      <c r="S149" s="745">
        <v>333400.34999999998</v>
      </c>
      <c r="T149" s="745">
        <v>533440.56999999995</v>
      </c>
    </row>
    <row r="150" spans="1:20">
      <c r="A150" s="744">
        <v>10</v>
      </c>
      <c r="B150" s="744" t="s">
        <v>1664</v>
      </c>
      <c r="C150" s="744"/>
      <c r="D150" s="744" t="s">
        <v>1237</v>
      </c>
      <c r="E150" s="744" t="s">
        <v>1338</v>
      </c>
      <c r="F150" s="744" t="s">
        <v>712</v>
      </c>
      <c r="G150" s="745">
        <v>112362.35</v>
      </c>
      <c r="H150" s="745">
        <v>196634.12</v>
      </c>
      <c r="I150" s="745">
        <v>145673.60999999999</v>
      </c>
      <c r="J150" s="745">
        <v>254928.83</v>
      </c>
      <c r="K150" s="745">
        <v>174015.49</v>
      </c>
      <c r="L150" s="745">
        <v>304527.09999999998</v>
      </c>
      <c r="M150" s="745">
        <v>207306.54</v>
      </c>
      <c r="N150" s="745">
        <v>362786.45</v>
      </c>
      <c r="O150" s="745">
        <v>243925.84</v>
      </c>
      <c r="P150" s="745">
        <v>426870.22</v>
      </c>
      <c r="Q150" s="745">
        <v>267422.7</v>
      </c>
      <c r="R150" s="745">
        <v>467989.73</v>
      </c>
      <c r="S150" s="745">
        <v>290110.78999999998</v>
      </c>
      <c r="T150" s="745">
        <v>507693.88</v>
      </c>
    </row>
    <row r="151" spans="1:20">
      <c r="A151" s="744">
        <v>10</v>
      </c>
      <c r="B151" s="744" t="s">
        <v>1664</v>
      </c>
      <c r="C151" s="744"/>
      <c r="D151" s="744" t="s">
        <v>1237</v>
      </c>
      <c r="E151" s="744" t="s">
        <v>1338</v>
      </c>
      <c r="F151" s="744" t="s">
        <v>719</v>
      </c>
      <c r="G151" s="745">
        <v>88727.99</v>
      </c>
      <c r="H151" s="745">
        <v>155273.97</v>
      </c>
      <c r="I151" s="745">
        <v>116102.13</v>
      </c>
      <c r="J151" s="745">
        <v>203178.72</v>
      </c>
      <c r="K151" s="745">
        <v>140516.38</v>
      </c>
      <c r="L151" s="745">
        <v>245903.67</v>
      </c>
      <c r="M151" s="745">
        <v>171680.8</v>
      </c>
      <c r="N151" s="745">
        <v>300441.40000000002</v>
      </c>
      <c r="O151" s="745">
        <v>203540.15</v>
      </c>
      <c r="P151" s="745">
        <v>356195.27</v>
      </c>
      <c r="Q151" s="745">
        <v>224218.66</v>
      </c>
      <c r="R151" s="745">
        <v>392382.66</v>
      </c>
      <c r="S151" s="745">
        <v>243521.9</v>
      </c>
      <c r="T151" s="745">
        <v>426163.33</v>
      </c>
    </row>
    <row r="152" spans="1:20">
      <c r="A152" s="744">
        <v>10</v>
      </c>
      <c r="B152" s="744" t="s">
        <v>1664</v>
      </c>
      <c r="C152" s="744"/>
      <c r="D152" s="744" t="s">
        <v>1237</v>
      </c>
      <c r="E152" s="744" t="s">
        <v>1338</v>
      </c>
      <c r="F152" s="744" t="s">
        <v>726</v>
      </c>
      <c r="G152" s="745">
        <v>85135.94</v>
      </c>
      <c r="H152" s="745">
        <v>148987.89000000001</v>
      </c>
      <c r="I152" s="745">
        <v>116179.09</v>
      </c>
      <c r="J152" s="745">
        <v>203313.4</v>
      </c>
      <c r="K152" s="745">
        <v>147178.31</v>
      </c>
      <c r="L152" s="745">
        <v>257562.05</v>
      </c>
      <c r="M152" s="745">
        <v>194056.58</v>
      </c>
      <c r="N152" s="745">
        <v>339599.02</v>
      </c>
      <c r="O152" s="745">
        <v>240525.88</v>
      </c>
      <c r="P152" s="745">
        <v>420920.29</v>
      </c>
      <c r="Q152" s="745">
        <v>271051.01</v>
      </c>
      <c r="R152" s="745">
        <v>474339.26</v>
      </c>
      <c r="S152" s="745">
        <v>301212.59999999998</v>
      </c>
      <c r="T152" s="745">
        <v>527122.05000000005</v>
      </c>
    </row>
    <row r="153" spans="1:20">
      <c r="A153" s="744">
        <v>10</v>
      </c>
      <c r="B153" s="744" t="s">
        <v>1664</v>
      </c>
      <c r="C153" s="744"/>
      <c r="D153" s="744" t="s">
        <v>1237</v>
      </c>
      <c r="E153" s="744" t="s">
        <v>1338</v>
      </c>
      <c r="F153" s="744" t="s">
        <v>301</v>
      </c>
      <c r="G153" s="745">
        <v>90780.39</v>
      </c>
      <c r="H153" s="745">
        <v>145248.62</v>
      </c>
      <c r="I153" s="745">
        <v>127092.54</v>
      </c>
      <c r="J153" s="745">
        <v>203348.07</v>
      </c>
      <c r="K153" s="745">
        <v>163404.70000000001</v>
      </c>
      <c r="L153" s="745">
        <v>261447.52</v>
      </c>
      <c r="M153" s="745">
        <v>217872.93</v>
      </c>
      <c r="N153" s="745">
        <v>348596.69</v>
      </c>
      <c r="O153" s="745">
        <v>272341.15999999997</v>
      </c>
      <c r="P153" s="745">
        <v>435745.87</v>
      </c>
      <c r="Q153" s="745">
        <v>308653.32</v>
      </c>
      <c r="R153" s="745">
        <v>493845.32</v>
      </c>
      <c r="S153" s="745">
        <v>344965.47</v>
      </c>
      <c r="T153" s="745">
        <v>551944.77</v>
      </c>
    </row>
    <row r="154" spans="1:20">
      <c r="A154" s="744">
        <v>10</v>
      </c>
      <c r="B154" s="744" t="s">
        <v>1664</v>
      </c>
      <c r="C154" s="744"/>
      <c r="D154" s="744" t="s">
        <v>1237</v>
      </c>
      <c r="E154" s="744" t="s">
        <v>1383</v>
      </c>
      <c r="F154" s="744" t="s">
        <v>712</v>
      </c>
      <c r="G154" s="745">
        <v>108251.51</v>
      </c>
      <c r="H154" s="745">
        <v>189440.14</v>
      </c>
      <c r="I154" s="745">
        <v>140554.01999999999</v>
      </c>
      <c r="J154" s="745">
        <v>245969.54</v>
      </c>
      <c r="K154" s="745">
        <v>168077.31</v>
      </c>
      <c r="L154" s="745">
        <v>294135.28999999998</v>
      </c>
      <c r="M154" s="745">
        <v>200487.15</v>
      </c>
      <c r="N154" s="745">
        <v>350852.51</v>
      </c>
      <c r="O154" s="745">
        <v>236063.33</v>
      </c>
      <c r="P154" s="745">
        <v>413110.82</v>
      </c>
      <c r="Q154" s="745">
        <v>258895.83</v>
      </c>
      <c r="R154" s="745">
        <v>453067.7</v>
      </c>
      <c r="S154" s="745">
        <v>281029.7</v>
      </c>
      <c r="T154" s="745">
        <v>491801.97</v>
      </c>
    </row>
    <row r="155" spans="1:20">
      <c r="A155" s="744">
        <v>10</v>
      </c>
      <c r="B155" s="744" t="s">
        <v>1664</v>
      </c>
      <c r="C155" s="744"/>
      <c r="D155" s="744" t="s">
        <v>1237</v>
      </c>
      <c r="E155" s="744" t="s">
        <v>1383</v>
      </c>
      <c r="F155" s="744" t="s">
        <v>719</v>
      </c>
      <c r="G155" s="745">
        <v>84153.72</v>
      </c>
      <c r="H155" s="745">
        <v>147269.01</v>
      </c>
      <c r="I155" s="745">
        <v>110402.7</v>
      </c>
      <c r="J155" s="745">
        <v>193204.73</v>
      </c>
      <c r="K155" s="745">
        <v>133921.35999999999</v>
      </c>
      <c r="L155" s="745">
        <v>234362.37</v>
      </c>
      <c r="M155" s="745">
        <v>164162.85999999999</v>
      </c>
      <c r="N155" s="745">
        <v>287285</v>
      </c>
      <c r="O155" s="745">
        <v>194885.76000000001</v>
      </c>
      <c r="P155" s="745">
        <v>341050.08</v>
      </c>
      <c r="Q155" s="745">
        <v>214844.65</v>
      </c>
      <c r="R155" s="745">
        <v>375978.14</v>
      </c>
      <c r="S155" s="745">
        <v>233527.3</v>
      </c>
      <c r="T155" s="745">
        <v>408672.78</v>
      </c>
    </row>
    <row r="156" spans="1:20">
      <c r="A156" s="744">
        <v>10</v>
      </c>
      <c r="B156" s="744" t="s">
        <v>1664</v>
      </c>
      <c r="C156" s="744"/>
      <c r="D156" s="744" t="s">
        <v>1237</v>
      </c>
      <c r="E156" s="744" t="s">
        <v>1383</v>
      </c>
      <c r="F156" s="744" t="s">
        <v>726</v>
      </c>
      <c r="G156" s="745">
        <v>79740.039999999994</v>
      </c>
      <c r="H156" s="745">
        <v>139545.07</v>
      </c>
      <c r="I156" s="745">
        <v>108565.79</v>
      </c>
      <c r="J156" s="745">
        <v>189990.13</v>
      </c>
      <c r="K156" s="745">
        <v>137346.75</v>
      </c>
      <c r="L156" s="745">
        <v>240356.81</v>
      </c>
      <c r="M156" s="745">
        <v>180905.06</v>
      </c>
      <c r="N156" s="745">
        <v>316583.86</v>
      </c>
      <c r="O156" s="745">
        <v>224046.39</v>
      </c>
      <c r="P156" s="745">
        <v>392081.18</v>
      </c>
      <c r="Q156" s="745">
        <v>252343.95</v>
      </c>
      <c r="R156" s="745">
        <v>441601.92</v>
      </c>
      <c r="S156" s="745">
        <v>280270.86</v>
      </c>
      <c r="T156" s="745">
        <v>490474.01</v>
      </c>
    </row>
    <row r="157" spans="1:20">
      <c r="A157" s="744">
        <v>10</v>
      </c>
      <c r="B157" s="744" t="s">
        <v>1664</v>
      </c>
      <c r="C157" s="744"/>
      <c r="D157" s="744" t="s">
        <v>1237</v>
      </c>
      <c r="E157" s="744" t="s">
        <v>1383</v>
      </c>
      <c r="F157" s="744" t="s">
        <v>301</v>
      </c>
      <c r="G157" s="745">
        <v>86762.69</v>
      </c>
      <c r="H157" s="745">
        <v>138820.31</v>
      </c>
      <c r="I157" s="745">
        <v>121467.77</v>
      </c>
      <c r="J157" s="745">
        <v>194348.43</v>
      </c>
      <c r="K157" s="745">
        <v>156172.85</v>
      </c>
      <c r="L157" s="745">
        <v>249876.56</v>
      </c>
      <c r="M157" s="745">
        <v>208230.46</v>
      </c>
      <c r="N157" s="745">
        <v>333168.74</v>
      </c>
      <c r="O157" s="745">
        <v>260288.08</v>
      </c>
      <c r="P157" s="745">
        <v>416460.93</v>
      </c>
      <c r="Q157" s="745">
        <v>294993.15000000002</v>
      </c>
      <c r="R157" s="745">
        <v>471989.05</v>
      </c>
      <c r="S157" s="745">
        <v>329698.23</v>
      </c>
      <c r="T157" s="745">
        <v>527517.18000000005</v>
      </c>
    </row>
    <row r="158" spans="1:20">
      <c r="A158" s="744">
        <v>10</v>
      </c>
      <c r="B158" s="744" t="s">
        <v>1664</v>
      </c>
      <c r="C158" s="744"/>
      <c r="D158" s="744" t="s">
        <v>1237</v>
      </c>
      <c r="E158" s="744" t="s">
        <v>1389</v>
      </c>
      <c r="F158" s="744" t="s">
        <v>712</v>
      </c>
      <c r="G158" s="745">
        <v>109973.98</v>
      </c>
      <c r="H158" s="745">
        <v>192454.47</v>
      </c>
      <c r="I158" s="745">
        <v>142510.07</v>
      </c>
      <c r="J158" s="745">
        <v>249392.63</v>
      </c>
      <c r="K158" s="745">
        <v>170179.74</v>
      </c>
      <c r="L158" s="745">
        <v>297814.53999999998</v>
      </c>
      <c r="M158" s="745">
        <v>202655.53</v>
      </c>
      <c r="N158" s="745">
        <v>354647.17</v>
      </c>
      <c r="O158" s="745">
        <v>238401.65</v>
      </c>
      <c r="P158" s="745">
        <v>417202.88</v>
      </c>
      <c r="Q158" s="745">
        <v>261336.64</v>
      </c>
      <c r="R158" s="745">
        <v>457339.13</v>
      </c>
      <c r="S158" s="745">
        <v>283454.31</v>
      </c>
      <c r="T158" s="745">
        <v>496045.05</v>
      </c>
    </row>
    <row r="159" spans="1:20">
      <c r="A159" s="744">
        <v>10</v>
      </c>
      <c r="B159" s="744" t="s">
        <v>1664</v>
      </c>
      <c r="C159" s="744"/>
      <c r="D159" s="744" t="s">
        <v>1237</v>
      </c>
      <c r="E159" s="744" t="s">
        <v>1389</v>
      </c>
      <c r="F159" s="744" t="s">
        <v>719</v>
      </c>
      <c r="G159" s="745">
        <v>87266.45</v>
      </c>
      <c r="H159" s="745">
        <v>152716.29</v>
      </c>
      <c r="I159" s="745">
        <v>114098.25</v>
      </c>
      <c r="J159" s="745">
        <v>199671.94</v>
      </c>
      <c r="K159" s="745">
        <v>137994.32</v>
      </c>
      <c r="L159" s="745">
        <v>241490.06</v>
      </c>
      <c r="M159" s="745">
        <v>168426.87</v>
      </c>
      <c r="N159" s="745">
        <v>294747.02</v>
      </c>
      <c r="O159" s="745">
        <v>199599.71</v>
      </c>
      <c r="P159" s="745">
        <v>349299.49</v>
      </c>
      <c r="Q159" s="745">
        <v>219826.88</v>
      </c>
      <c r="R159" s="745">
        <v>384697.04</v>
      </c>
      <c r="S159" s="745">
        <v>238692.44</v>
      </c>
      <c r="T159" s="745">
        <v>417711.77</v>
      </c>
    </row>
    <row r="160" spans="1:20">
      <c r="A160" s="744">
        <v>10</v>
      </c>
      <c r="B160" s="744" t="s">
        <v>1664</v>
      </c>
      <c r="C160" s="744"/>
      <c r="D160" s="744" t="s">
        <v>1237</v>
      </c>
      <c r="E160" s="744" t="s">
        <v>1389</v>
      </c>
      <c r="F160" s="744" t="s">
        <v>726</v>
      </c>
      <c r="G160" s="745">
        <v>84055.35</v>
      </c>
      <c r="H160" s="745">
        <v>147096.87</v>
      </c>
      <c r="I160" s="745">
        <v>114784.36</v>
      </c>
      <c r="J160" s="745">
        <v>200872.63</v>
      </c>
      <c r="K160" s="745">
        <v>145471.16</v>
      </c>
      <c r="L160" s="745">
        <v>254574.53</v>
      </c>
      <c r="M160" s="745">
        <v>191865.91</v>
      </c>
      <c r="N160" s="745">
        <v>335765.35</v>
      </c>
      <c r="O160" s="745">
        <v>237867.73</v>
      </c>
      <c r="P160" s="745">
        <v>416268.54</v>
      </c>
      <c r="Q160" s="745">
        <v>268099.03000000003</v>
      </c>
      <c r="R160" s="745">
        <v>469173.3</v>
      </c>
      <c r="S160" s="745">
        <v>297981.05</v>
      </c>
      <c r="T160" s="745">
        <v>521466.83</v>
      </c>
    </row>
    <row r="161" spans="1:20">
      <c r="A161" s="744">
        <v>10</v>
      </c>
      <c r="B161" s="744" t="s">
        <v>1664</v>
      </c>
      <c r="C161" s="744"/>
      <c r="D161" s="744" t="s">
        <v>1237</v>
      </c>
      <c r="E161" s="744" t="s">
        <v>1389</v>
      </c>
      <c r="F161" s="744" t="s">
        <v>301</v>
      </c>
      <c r="G161" s="745">
        <v>89073.35</v>
      </c>
      <c r="H161" s="745">
        <v>142517.35999999999</v>
      </c>
      <c r="I161" s="745">
        <v>124702.68</v>
      </c>
      <c r="J161" s="745">
        <v>199524.3</v>
      </c>
      <c r="K161" s="745">
        <v>160332.01999999999</v>
      </c>
      <c r="L161" s="745">
        <v>256531.24</v>
      </c>
      <c r="M161" s="745">
        <v>213776.03</v>
      </c>
      <c r="N161" s="745">
        <v>342041.65</v>
      </c>
      <c r="O161" s="745">
        <v>267220.03999999998</v>
      </c>
      <c r="P161" s="745">
        <v>427552.07</v>
      </c>
      <c r="Q161" s="745">
        <v>302849.38</v>
      </c>
      <c r="R161" s="745">
        <v>484559.01</v>
      </c>
      <c r="S161" s="745">
        <v>338478.72</v>
      </c>
      <c r="T161" s="745">
        <v>541565.94999999995</v>
      </c>
    </row>
    <row r="162" spans="1:20">
      <c r="A162" s="744">
        <v>10</v>
      </c>
      <c r="B162" s="744" t="s">
        <v>1664</v>
      </c>
      <c r="C162" s="744"/>
      <c r="D162" s="744" t="s">
        <v>1237</v>
      </c>
      <c r="E162" s="744" t="s">
        <v>1469</v>
      </c>
      <c r="F162" s="744" t="s">
        <v>712</v>
      </c>
      <c r="G162" s="745">
        <v>106327.05</v>
      </c>
      <c r="H162" s="745">
        <v>186072.34</v>
      </c>
      <c r="I162" s="745">
        <v>137939.87</v>
      </c>
      <c r="J162" s="745">
        <v>241394.76</v>
      </c>
      <c r="K162" s="745">
        <v>164853.82999999999</v>
      </c>
      <c r="L162" s="745">
        <v>288494.2</v>
      </c>
      <c r="M162" s="745">
        <v>196502.36</v>
      </c>
      <c r="N162" s="745">
        <v>343879.12</v>
      </c>
      <c r="O162" s="745">
        <v>231283</v>
      </c>
      <c r="P162" s="745">
        <v>404745.25</v>
      </c>
      <c r="Q162" s="745">
        <v>253602.23</v>
      </c>
      <c r="R162" s="745">
        <v>443803.91</v>
      </c>
      <c r="S162" s="745">
        <v>275190.96999999997</v>
      </c>
      <c r="T162" s="745">
        <v>481584.19</v>
      </c>
    </row>
    <row r="163" spans="1:20">
      <c r="A163" s="744">
        <v>10</v>
      </c>
      <c r="B163" s="744" t="s">
        <v>1664</v>
      </c>
      <c r="C163" s="744"/>
      <c r="D163" s="744" t="s">
        <v>1237</v>
      </c>
      <c r="E163" s="744" t="s">
        <v>1469</v>
      </c>
      <c r="F163" s="744" t="s">
        <v>719</v>
      </c>
      <c r="G163" s="745">
        <v>83387.81</v>
      </c>
      <c r="H163" s="745">
        <v>145928.66</v>
      </c>
      <c r="I163" s="745">
        <v>109238.13</v>
      </c>
      <c r="J163" s="745">
        <v>191166.72</v>
      </c>
      <c r="K163" s="745">
        <v>132339.99</v>
      </c>
      <c r="L163" s="745">
        <v>231594.98</v>
      </c>
      <c r="M163" s="745">
        <v>161924.43</v>
      </c>
      <c r="N163" s="745">
        <v>283367.75</v>
      </c>
      <c r="O163" s="745">
        <v>192085.13</v>
      </c>
      <c r="P163" s="745">
        <v>336148.97</v>
      </c>
      <c r="Q163" s="745">
        <v>211668.9</v>
      </c>
      <c r="R163" s="745">
        <v>370420.57</v>
      </c>
      <c r="S163" s="745">
        <v>229972.34</v>
      </c>
      <c r="T163" s="745">
        <v>402451.59</v>
      </c>
    </row>
    <row r="164" spans="1:20">
      <c r="A164" s="744">
        <v>10</v>
      </c>
      <c r="B164" s="744" t="s">
        <v>1664</v>
      </c>
      <c r="C164" s="744"/>
      <c r="D164" s="744" t="s">
        <v>1237</v>
      </c>
      <c r="E164" s="744" t="s">
        <v>1469</v>
      </c>
      <c r="F164" s="744" t="s">
        <v>726</v>
      </c>
      <c r="G164" s="745">
        <v>79576.55</v>
      </c>
      <c r="H164" s="745">
        <v>139258.96</v>
      </c>
      <c r="I164" s="745">
        <v>108484.51</v>
      </c>
      <c r="J164" s="745">
        <v>189847.89</v>
      </c>
      <c r="K164" s="745">
        <v>137349.82999999999</v>
      </c>
      <c r="L164" s="745">
        <v>240362.21</v>
      </c>
      <c r="M164" s="745">
        <v>181016.09</v>
      </c>
      <c r="N164" s="745">
        <v>316778.15999999997</v>
      </c>
      <c r="O164" s="745">
        <v>224285.41</v>
      </c>
      <c r="P164" s="745">
        <v>392499.48</v>
      </c>
      <c r="Q164" s="745">
        <v>252690.58</v>
      </c>
      <c r="R164" s="745">
        <v>442208.52</v>
      </c>
      <c r="S164" s="745">
        <v>280742.92</v>
      </c>
      <c r="T164" s="745">
        <v>491300.1</v>
      </c>
    </row>
    <row r="165" spans="1:20">
      <c r="A165" s="744">
        <v>10</v>
      </c>
      <c r="B165" s="744" t="s">
        <v>1664</v>
      </c>
      <c r="C165" s="744"/>
      <c r="D165" s="744" t="s">
        <v>1237</v>
      </c>
      <c r="E165" s="744" t="s">
        <v>1469</v>
      </c>
      <c r="F165" s="744" t="s">
        <v>301</v>
      </c>
      <c r="G165" s="745">
        <v>85603.13</v>
      </c>
      <c r="H165" s="745">
        <v>136965.01</v>
      </c>
      <c r="I165" s="745">
        <v>119844.39</v>
      </c>
      <c r="J165" s="745">
        <v>191751.02</v>
      </c>
      <c r="K165" s="745">
        <v>154085.64000000001</v>
      </c>
      <c r="L165" s="745">
        <v>246537.03</v>
      </c>
      <c r="M165" s="745">
        <v>205447.52</v>
      </c>
      <c r="N165" s="745">
        <v>328716.03000000003</v>
      </c>
      <c r="O165" s="745">
        <v>256809.4</v>
      </c>
      <c r="P165" s="745">
        <v>410895.04</v>
      </c>
      <c r="Q165" s="745">
        <v>291050.65000000002</v>
      </c>
      <c r="R165" s="745">
        <v>465681.05</v>
      </c>
      <c r="S165" s="745">
        <v>325291.90000000002</v>
      </c>
      <c r="T165" s="745">
        <v>520467.05</v>
      </c>
    </row>
    <row r="166" spans="1:20">
      <c r="A166" s="744">
        <v>10</v>
      </c>
      <c r="B166" s="744" t="s">
        <v>1664</v>
      </c>
      <c r="C166" s="744"/>
      <c r="D166" s="744" t="s">
        <v>1237</v>
      </c>
      <c r="E166" s="744" t="s">
        <v>1507</v>
      </c>
      <c r="F166" s="744" t="s">
        <v>712</v>
      </c>
      <c r="G166" s="745">
        <v>109245.92</v>
      </c>
      <c r="H166" s="745">
        <v>191180.37</v>
      </c>
      <c r="I166" s="745">
        <v>141773.54</v>
      </c>
      <c r="J166" s="745">
        <v>248103.7</v>
      </c>
      <c r="K166" s="745">
        <v>169475.18</v>
      </c>
      <c r="L166" s="745">
        <v>296581.57</v>
      </c>
      <c r="M166" s="745">
        <v>202067.86</v>
      </c>
      <c r="N166" s="745">
        <v>353618.76</v>
      </c>
      <c r="O166" s="745">
        <v>237869.66</v>
      </c>
      <c r="P166" s="745">
        <v>416271.9</v>
      </c>
      <c r="Q166" s="745">
        <v>260845.28</v>
      </c>
      <c r="R166" s="745">
        <v>456479.24</v>
      </c>
      <c r="S166" s="745">
        <v>283088.37</v>
      </c>
      <c r="T166" s="745">
        <v>495404.65</v>
      </c>
    </row>
    <row r="167" spans="1:20">
      <c r="A167" s="744">
        <v>10</v>
      </c>
      <c r="B167" s="744" t="s">
        <v>1664</v>
      </c>
      <c r="C167" s="744"/>
      <c r="D167" s="744" t="s">
        <v>1237</v>
      </c>
      <c r="E167" s="744" t="s">
        <v>1507</v>
      </c>
      <c r="F167" s="744" t="s">
        <v>719</v>
      </c>
      <c r="G167" s="745">
        <v>85379.85</v>
      </c>
      <c r="H167" s="745">
        <v>149414.73000000001</v>
      </c>
      <c r="I167" s="745">
        <v>111912.14</v>
      </c>
      <c r="J167" s="745">
        <v>195846.24</v>
      </c>
      <c r="K167" s="745">
        <v>135647.66</v>
      </c>
      <c r="L167" s="745">
        <v>237383.4</v>
      </c>
      <c r="M167" s="745">
        <v>166092.85</v>
      </c>
      <c r="N167" s="745">
        <v>290662.48</v>
      </c>
      <c r="O167" s="745">
        <v>197088.03</v>
      </c>
      <c r="P167" s="745">
        <v>344904.05</v>
      </c>
      <c r="Q167" s="745">
        <v>217217.67</v>
      </c>
      <c r="R167" s="745">
        <v>380130.92</v>
      </c>
      <c r="S167" s="745">
        <v>236042.73</v>
      </c>
      <c r="T167" s="745">
        <v>413074.78</v>
      </c>
    </row>
    <row r="168" spans="1:20">
      <c r="A168" s="744">
        <v>10</v>
      </c>
      <c r="B168" s="744" t="s">
        <v>1664</v>
      </c>
      <c r="C168" s="744"/>
      <c r="D168" s="744" t="s">
        <v>1237</v>
      </c>
      <c r="E168" s="744" t="s">
        <v>1507</v>
      </c>
      <c r="F168" s="744" t="s">
        <v>726</v>
      </c>
      <c r="G168" s="745">
        <v>81250.75</v>
      </c>
      <c r="H168" s="745">
        <v>142188.81</v>
      </c>
      <c r="I168" s="745">
        <v>110710.3</v>
      </c>
      <c r="J168" s="745">
        <v>193743.03</v>
      </c>
      <c r="K168" s="745">
        <v>140125.5</v>
      </c>
      <c r="L168" s="745">
        <v>245219.62</v>
      </c>
      <c r="M168" s="745">
        <v>184631.45</v>
      </c>
      <c r="N168" s="745">
        <v>323105.03000000003</v>
      </c>
      <c r="O168" s="745">
        <v>228724.42</v>
      </c>
      <c r="P168" s="745">
        <v>400267.73</v>
      </c>
      <c r="Q168" s="745">
        <v>257660.86</v>
      </c>
      <c r="R168" s="745">
        <v>450906.51</v>
      </c>
      <c r="S168" s="745">
        <v>286230.21999999997</v>
      </c>
      <c r="T168" s="745">
        <v>500902.89</v>
      </c>
    </row>
    <row r="169" spans="1:20">
      <c r="A169" s="744">
        <v>10</v>
      </c>
      <c r="B169" s="744" t="s">
        <v>1664</v>
      </c>
      <c r="C169" s="744"/>
      <c r="D169" s="744" t="s">
        <v>1237</v>
      </c>
      <c r="E169" s="744" t="s">
        <v>1507</v>
      </c>
      <c r="F169" s="744" t="s">
        <v>301</v>
      </c>
      <c r="G169" s="745">
        <v>87797.3</v>
      </c>
      <c r="H169" s="745">
        <v>140475.67000000001</v>
      </c>
      <c r="I169" s="745">
        <v>122916.21</v>
      </c>
      <c r="J169" s="745">
        <v>196665.94</v>
      </c>
      <c r="K169" s="745">
        <v>158035.13</v>
      </c>
      <c r="L169" s="745">
        <v>252856.21</v>
      </c>
      <c r="M169" s="745">
        <v>210713.51</v>
      </c>
      <c r="N169" s="745">
        <v>337141.62</v>
      </c>
      <c r="O169" s="745">
        <v>263391.89</v>
      </c>
      <c r="P169" s="745">
        <v>421427.02</v>
      </c>
      <c r="Q169" s="745">
        <v>298510.8</v>
      </c>
      <c r="R169" s="745">
        <v>477617.29</v>
      </c>
      <c r="S169" s="745">
        <v>333629.71999999997</v>
      </c>
      <c r="T169" s="745">
        <v>533807.56000000006</v>
      </c>
    </row>
    <row r="170" spans="1:20">
      <c r="A170" s="744">
        <v>10</v>
      </c>
      <c r="B170" s="744" t="s">
        <v>1664</v>
      </c>
      <c r="C170" s="744"/>
      <c r="D170" s="744" t="s">
        <v>1262</v>
      </c>
      <c r="E170" s="744" t="s">
        <v>1314</v>
      </c>
      <c r="F170" s="744" t="s">
        <v>712</v>
      </c>
      <c r="G170" s="745">
        <v>117173.31</v>
      </c>
      <c r="H170" s="745">
        <v>205053.3</v>
      </c>
      <c r="I170" s="745">
        <v>151785.65</v>
      </c>
      <c r="J170" s="745">
        <v>265624.88</v>
      </c>
      <c r="K170" s="745">
        <v>181210.84</v>
      </c>
      <c r="L170" s="745">
        <v>317118.96000000002</v>
      </c>
      <c r="M170" s="745">
        <v>215726.49</v>
      </c>
      <c r="N170" s="745">
        <v>377521.36</v>
      </c>
      <c r="O170" s="745">
        <v>253736.83</v>
      </c>
      <c r="P170" s="745">
        <v>444039.45</v>
      </c>
      <c r="Q170" s="745">
        <v>278123.28999999998</v>
      </c>
      <c r="R170" s="745">
        <v>486715.77</v>
      </c>
      <c r="S170" s="745">
        <v>301618.32</v>
      </c>
      <c r="T170" s="745">
        <v>527832.06999999995</v>
      </c>
    </row>
    <row r="171" spans="1:20">
      <c r="A171" s="744">
        <v>10</v>
      </c>
      <c r="B171" s="744" t="s">
        <v>1664</v>
      </c>
      <c r="C171" s="744"/>
      <c r="D171" s="744" t="s">
        <v>1262</v>
      </c>
      <c r="E171" s="744" t="s">
        <v>1314</v>
      </c>
      <c r="F171" s="744" t="s">
        <v>719</v>
      </c>
      <c r="G171" s="745">
        <v>93318.94</v>
      </c>
      <c r="H171" s="745">
        <v>163308.14000000001</v>
      </c>
      <c r="I171" s="745">
        <v>121938.88</v>
      </c>
      <c r="J171" s="745">
        <v>213393.04</v>
      </c>
      <c r="K171" s="745">
        <v>147399.89000000001</v>
      </c>
      <c r="L171" s="745">
        <v>257949.82</v>
      </c>
      <c r="M171" s="745">
        <v>179769.11</v>
      </c>
      <c r="N171" s="745">
        <v>314595.95</v>
      </c>
      <c r="O171" s="745">
        <v>212975.2</v>
      </c>
      <c r="P171" s="745">
        <v>372706.6</v>
      </c>
      <c r="Q171" s="745">
        <v>234517.08</v>
      </c>
      <c r="R171" s="745">
        <v>410404.88</v>
      </c>
      <c r="S171" s="745">
        <v>254595.75</v>
      </c>
      <c r="T171" s="745">
        <v>445542.56</v>
      </c>
    </row>
    <row r="172" spans="1:20">
      <c r="A172" s="744">
        <v>10</v>
      </c>
      <c r="B172" s="744" t="s">
        <v>1664</v>
      </c>
      <c r="C172" s="744"/>
      <c r="D172" s="744" t="s">
        <v>1262</v>
      </c>
      <c r="E172" s="744" t="s">
        <v>1314</v>
      </c>
      <c r="F172" s="744" t="s">
        <v>726</v>
      </c>
      <c r="G172" s="745">
        <v>90141.39</v>
      </c>
      <c r="H172" s="745">
        <v>157747.42000000001</v>
      </c>
      <c r="I172" s="745">
        <v>123158.69</v>
      </c>
      <c r="J172" s="745">
        <v>215527.7</v>
      </c>
      <c r="K172" s="745">
        <v>156131.65</v>
      </c>
      <c r="L172" s="745">
        <v>273230.39</v>
      </c>
      <c r="M172" s="745">
        <v>205974.06</v>
      </c>
      <c r="N172" s="745">
        <v>360454.61</v>
      </c>
      <c r="O172" s="745">
        <v>255403.7</v>
      </c>
      <c r="P172" s="745">
        <v>446956.47</v>
      </c>
      <c r="Q172" s="745">
        <v>287898.15000000002</v>
      </c>
      <c r="R172" s="745">
        <v>503821.76</v>
      </c>
      <c r="S172" s="745">
        <v>320025.68</v>
      </c>
      <c r="T172" s="745">
        <v>560044.94999999995</v>
      </c>
    </row>
    <row r="173" spans="1:20">
      <c r="A173" s="744">
        <v>10</v>
      </c>
      <c r="B173" s="744" t="s">
        <v>1664</v>
      </c>
      <c r="C173" s="744"/>
      <c r="D173" s="744" t="s">
        <v>1262</v>
      </c>
      <c r="E173" s="744" t="s">
        <v>1314</v>
      </c>
      <c r="F173" s="744" t="s">
        <v>301</v>
      </c>
      <c r="G173" s="745">
        <v>95082.57</v>
      </c>
      <c r="H173" s="745">
        <v>152132.10999999999</v>
      </c>
      <c r="I173" s="745">
        <v>133115.59</v>
      </c>
      <c r="J173" s="745">
        <v>212984.95</v>
      </c>
      <c r="K173" s="745">
        <v>171148.62</v>
      </c>
      <c r="L173" s="745">
        <v>273837.78999999998</v>
      </c>
      <c r="M173" s="745">
        <v>228198.16</v>
      </c>
      <c r="N173" s="745">
        <v>365117.06</v>
      </c>
      <c r="O173" s="745">
        <v>285247.7</v>
      </c>
      <c r="P173" s="745">
        <v>456396.32</v>
      </c>
      <c r="Q173" s="745">
        <v>323280.71999999997</v>
      </c>
      <c r="R173" s="745">
        <v>517249.16</v>
      </c>
      <c r="S173" s="745">
        <v>361313.75</v>
      </c>
      <c r="T173" s="745">
        <v>578102.01</v>
      </c>
    </row>
    <row r="174" spans="1:20">
      <c r="A174" s="744">
        <v>10</v>
      </c>
      <c r="B174" s="744" t="s">
        <v>1664</v>
      </c>
      <c r="C174" s="744"/>
      <c r="D174" s="744" t="s">
        <v>1262</v>
      </c>
      <c r="E174" s="744" t="s">
        <v>1362</v>
      </c>
      <c r="F174" s="744" t="s">
        <v>712</v>
      </c>
      <c r="G174" s="745">
        <v>116661.15</v>
      </c>
      <c r="H174" s="745">
        <v>204157.02</v>
      </c>
      <c r="I174" s="745">
        <v>151172.35</v>
      </c>
      <c r="J174" s="745">
        <v>264551.61</v>
      </c>
      <c r="K174" s="745">
        <v>180521.08</v>
      </c>
      <c r="L174" s="745">
        <v>315911.88</v>
      </c>
      <c r="M174" s="745">
        <v>214966.31</v>
      </c>
      <c r="N174" s="745">
        <v>376191.03</v>
      </c>
      <c r="O174" s="745">
        <v>252881.36</v>
      </c>
      <c r="P174" s="745">
        <v>442542.38</v>
      </c>
      <c r="Q174" s="745">
        <v>277207.88</v>
      </c>
      <c r="R174" s="745">
        <v>485113.79</v>
      </c>
      <c r="S174" s="745">
        <v>300666.11</v>
      </c>
      <c r="T174" s="745">
        <v>526165.68000000005</v>
      </c>
    </row>
    <row r="175" spans="1:20">
      <c r="A175" s="744">
        <v>10</v>
      </c>
      <c r="B175" s="744" t="s">
        <v>1664</v>
      </c>
      <c r="C175" s="744"/>
      <c r="D175" s="744" t="s">
        <v>1262</v>
      </c>
      <c r="E175" s="744" t="s">
        <v>1362</v>
      </c>
      <c r="F175" s="744" t="s">
        <v>719</v>
      </c>
      <c r="G175" s="745">
        <v>92593.79</v>
      </c>
      <c r="H175" s="745">
        <v>162039.13</v>
      </c>
      <c r="I175" s="745">
        <v>121059.1</v>
      </c>
      <c r="J175" s="745">
        <v>211853.42</v>
      </c>
      <c r="K175" s="745">
        <v>146408.25</v>
      </c>
      <c r="L175" s="745">
        <v>256214.44</v>
      </c>
      <c r="M175" s="745">
        <v>178687.88</v>
      </c>
      <c r="N175" s="745">
        <v>312703.78999999998</v>
      </c>
      <c r="O175" s="745">
        <v>211755.78</v>
      </c>
      <c r="P175" s="745">
        <v>370572.62</v>
      </c>
      <c r="Q175" s="745">
        <v>233212.32</v>
      </c>
      <c r="R175" s="745">
        <v>408121.56</v>
      </c>
      <c r="S175" s="745">
        <v>253223.67999999999</v>
      </c>
      <c r="T175" s="745">
        <v>443141.45</v>
      </c>
    </row>
    <row r="176" spans="1:20">
      <c r="A176" s="744">
        <v>10</v>
      </c>
      <c r="B176" s="744" t="s">
        <v>1664</v>
      </c>
      <c r="C176" s="744"/>
      <c r="D176" s="744" t="s">
        <v>1262</v>
      </c>
      <c r="E176" s="744" t="s">
        <v>1362</v>
      </c>
      <c r="F176" s="744" t="s">
        <v>726</v>
      </c>
      <c r="G176" s="745">
        <v>89202.47</v>
      </c>
      <c r="H176" s="745">
        <v>156104.31</v>
      </c>
      <c r="I176" s="745">
        <v>121817.06</v>
      </c>
      <c r="J176" s="745">
        <v>213179.86</v>
      </c>
      <c r="K176" s="745">
        <v>154386.93</v>
      </c>
      <c r="L176" s="745">
        <v>270177.12</v>
      </c>
      <c r="M176" s="745">
        <v>203628.11</v>
      </c>
      <c r="N176" s="745">
        <v>356349.18</v>
      </c>
      <c r="O176" s="745">
        <v>252452.82</v>
      </c>
      <c r="P176" s="745">
        <v>441792.44</v>
      </c>
      <c r="Q176" s="745">
        <v>284539.90000000002</v>
      </c>
      <c r="R176" s="745">
        <v>497944.83</v>
      </c>
      <c r="S176" s="745">
        <v>316256.78999999998</v>
      </c>
      <c r="T176" s="745">
        <v>553449.38</v>
      </c>
    </row>
    <row r="177" spans="1:20">
      <c r="A177" s="744">
        <v>10</v>
      </c>
      <c r="B177" s="744" t="s">
        <v>1664</v>
      </c>
      <c r="C177" s="744"/>
      <c r="D177" s="744" t="s">
        <v>1262</v>
      </c>
      <c r="E177" s="744" t="s">
        <v>1362</v>
      </c>
      <c r="F177" s="744" t="s">
        <v>301</v>
      </c>
      <c r="G177" s="745">
        <v>94500.6</v>
      </c>
      <c r="H177" s="745">
        <v>151200.95999999999</v>
      </c>
      <c r="I177" s="745">
        <v>132300.84</v>
      </c>
      <c r="J177" s="745">
        <v>211681.34</v>
      </c>
      <c r="K177" s="745">
        <v>170101.08</v>
      </c>
      <c r="L177" s="745">
        <v>272161.73</v>
      </c>
      <c r="M177" s="745">
        <v>226801.43</v>
      </c>
      <c r="N177" s="745">
        <v>362882.3</v>
      </c>
      <c r="O177" s="745">
        <v>283501.78999999998</v>
      </c>
      <c r="P177" s="745">
        <v>453602.88</v>
      </c>
      <c r="Q177" s="745">
        <v>321302.03000000003</v>
      </c>
      <c r="R177" s="745">
        <v>514083.26</v>
      </c>
      <c r="S177" s="745">
        <v>359102.27</v>
      </c>
      <c r="T177" s="745">
        <v>574563.64</v>
      </c>
    </row>
    <row r="178" spans="1:20">
      <c r="A178" s="744">
        <v>10</v>
      </c>
      <c r="B178" s="744" t="s">
        <v>1664</v>
      </c>
      <c r="C178" s="744"/>
      <c r="D178" s="744" t="s">
        <v>1262</v>
      </c>
      <c r="E178" s="744" t="s">
        <v>1407</v>
      </c>
      <c r="F178" s="744" t="s">
        <v>712</v>
      </c>
      <c r="G178" s="745">
        <v>110130.05</v>
      </c>
      <c r="H178" s="745">
        <v>192727.59</v>
      </c>
      <c r="I178" s="745">
        <v>142619.15</v>
      </c>
      <c r="J178" s="745">
        <v>249583.52</v>
      </c>
      <c r="K178" s="745">
        <v>170231.22</v>
      </c>
      <c r="L178" s="745">
        <v>297904.63</v>
      </c>
      <c r="M178" s="745">
        <v>202603.68</v>
      </c>
      <c r="N178" s="745">
        <v>354556.44</v>
      </c>
      <c r="O178" s="745">
        <v>238268.92</v>
      </c>
      <c r="P178" s="745">
        <v>416970.62</v>
      </c>
      <c r="Q178" s="745">
        <v>261149.82</v>
      </c>
      <c r="R178" s="745">
        <v>457012.19</v>
      </c>
      <c r="S178" s="745">
        <v>283176.49</v>
      </c>
      <c r="T178" s="745">
        <v>495558.86</v>
      </c>
    </row>
    <row r="179" spans="1:20">
      <c r="A179" s="744">
        <v>10</v>
      </c>
      <c r="B179" s="744" t="s">
        <v>1664</v>
      </c>
      <c r="C179" s="744"/>
      <c r="D179" s="744" t="s">
        <v>1262</v>
      </c>
      <c r="E179" s="744" t="s">
        <v>1407</v>
      </c>
      <c r="F179" s="744" t="s">
        <v>719</v>
      </c>
      <c r="G179" s="745">
        <v>87979.56</v>
      </c>
      <c r="H179" s="745">
        <v>153964.23000000001</v>
      </c>
      <c r="I179" s="745">
        <v>114904.3</v>
      </c>
      <c r="J179" s="745">
        <v>201082.53</v>
      </c>
      <c r="K179" s="745">
        <v>138835.35</v>
      </c>
      <c r="L179" s="745">
        <v>242961.86</v>
      </c>
      <c r="M179" s="745">
        <v>169214.69</v>
      </c>
      <c r="N179" s="745">
        <v>296125.7</v>
      </c>
      <c r="O179" s="745">
        <v>200418.84</v>
      </c>
      <c r="P179" s="745">
        <v>350732.97</v>
      </c>
      <c r="Q179" s="745">
        <v>220658.33</v>
      </c>
      <c r="R179" s="745">
        <v>386152.08</v>
      </c>
      <c r="S179" s="745">
        <v>239512.67</v>
      </c>
      <c r="T179" s="745">
        <v>419147.17</v>
      </c>
    </row>
    <row r="180" spans="1:20">
      <c r="A180" s="744">
        <v>10</v>
      </c>
      <c r="B180" s="744" t="s">
        <v>1664</v>
      </c>
      <c r="C180" s="744"/>
      <c r="D180" s="744" t="s">
        <v>1262</v>
      </c>
      <c r="E180" s="744" t="s">
        <v>1407</v>
      </c>
      <c r="F180" s="744" t="s">
        <v>726</v>
      </c>
      <c r="G180" s="745">
        <v>85186.76</v>
      </c>
      <c r="H180" s="745">
        <v>149076.84</v>
      </c>
      <c r="I180" s="745">
        <v>116439.3</v>
      </c>
      <c r="J180" s="745">
        <v>203768.78</v>
      </c>
      <c r="K180" s="745">
        <v>147650.68</v>
      </c>
      <c r="L180" s="745">
        <v>258388.68</v>
      </c>
      <c r="M180" s="745">
        <v>194823.34</v>
      </c>
      <c r="N180" s="745">
        <v>340940.85</v>
      </c>
      <c r="O180" s="745">
        <v>241612.72</v>
      </c>
      <c r="P180" s="745">
        <v>422822.26</v>
      </c>
      <c r="Q180" s="745">
        <v>272379.76</v>
      </c>
      <c r="R180" s="745">
        <v>476664.58</v>
      </c>
      <c r="S180" s="745">
        <v>302806.09000000003</v>
      </c>
      <c r="T180" s="745">
        <v>529910.66</v>
      </c>
    </row>
    <row r="181" spans="1:20">
      <c r="A181" s="744">
        <v>10</v>
      </c>
      <c r="B181" s="744" t="s">
        <v>1664</v>
      </c>
      <c r="C181" s="744"/>
      <c r="D181" s="744" t="s">
        <v>1262</v>
      </c>
      <c r="E181" s="744" t="s">
        <v>1407</v>
      </c>
      <c r="F181" s="744" t="s">
        <v>301</v>
      </c>
      <c r="G181" s="745">
        <v>89508.76</v>
      </c>
      <c r="H181" s="745">
        <v>143214.01</v>
      </c>
      <c r="I181" s="745">
        <v>125312.26</v>
      </c>
      <c r="J181" s="745">
        <v>200499.62</v>
      </c>
      <c r="K181" s="745">
        <v>161115.76</v>
      </c>
      <c r="L181" s="745">
        <v>257785.23</v>
      </c>
      <c r="M181" s="745">
        <v>214821.02</v>
      </c>
      <c r="N181" s="745">
        <v>343713.63</v>
      </c>
      <c r="O181" s="745">
        <v>268526.27</v>
      </c>
      <c r="P181" s="745">
        <v>429642.04</v>
      </c>
      <c r="Q181" s="745">
        <v>304329.78000000003</v>
      </c>
      <c r="R181" s="745">
        <v>486927.65</v>
      </c>
      <c r="S181" s="745">
        <v>340133.28</v>
      </c>
      <c r="T181" s="745">
        <v>544213.26</v>
      </c>
    </row>
    <row r="182" spans="1:20">
      <c r="A182" s="744">
        <v>10</v>
      </c>
      <c r="B182" s="744" t="s">
        <v>1664</v>
      </c>
      <c r="C182" s="744"/>
      <c r="D182" s="744" t="s">
        <v>1262</v>
      </c>
      <c r="E182" s="744" t="s">
        <v>1450</v>
      </c>
      <c r="F182" s="744" t="s">
        <v>712</v>
      </c>
      <c r="G182" s="745">
        <v>111794.93</v>
      </c>
      <c r="H182" s="745">
        <v>195641.12</v>
      </c>
      <c r="I182" s="745">
        <v>144856.93</v>
      </c>
      <c r="J182" s="745">
        <v>253499.63</v>
      </c>
      <c r="K182" s="745">
        <v>172971.42</v>
      </c>
      <c r="L182" s="745">
        <v>302699.98</v>
      </c>
      <c r="M182" s="745">
        <v>205964.38</v>
      </c>
      <c r="N182" s="745">
        <v>360437.66</v>
      </c>
      <c r="O182" s="745">
        <v>242284.27</v>
      </c>
      <c r="P182" s="745">
        <v>423997.48</v>
      </c>
      <c r="Q182" s="745">
        <v>265587.09999999998</v>
      </c>
      <c r="R182" s="745">
        <v>464777.43</v>
      </c>
      <c r="S182" s="745">
        <v>288054.15000000002</v>
      </c>
      <c r="T182" s="745">
        <v>504094.77</v>
      </c>
    </row>
    <row r="183" spans="1:20">
      <c r="A183" s="744">
        <v>10</v>
      </c>
      <c r="B183" s="744" t="s">
        <v>1664</v>
      </c>
      <c r="C183" s="744"/>
      <c r="D183" s="744" t="s">
        <v>1262</v>
      </c>
      <c r="E183" s="744" t="s">
        <v>1450</v>
      </c>
      <c r="F183" s="744" t="s">
        <v>719</v>
      </c>
      <c r="G183" s="745">
        <v>88792.49</v>
      </c>
      <c r="H183" s="745">
        <v>155386.85999999999</v>
      </c>
      <c r="I183" s="745">
        <v>116076.12</v>
      </c>
      <c r="J183" s="745">
        <v>203133.21</v>
      </c>
      <c r="K183" s="745">
        <v>140368.01</v>
      </c>
      <c r="L183" s="745">
        <v>245644.01</v>
      </c>
      <c r="M183" s="745">
        <v>171291.19</v>
      </c>
      <c r="N183" s="745">
        <v>299759.59000000003</v>
      </c>
      <c r="O183" s="745">
        <v>202978.41</v>
      </c>
      <c r="P183" s="745">
        <v>355212.22</v>
      </c>
      <c r="Q183" s="745">
        <v>223538.25</v>
      </c>
      <c r="R183" s="745">
        <v>391191.94</v>
      </c>
      <c r="S183" s="745">
        <v>242710.95</v>
      </c>
      <c r="T183" s="745">
        <v>424744.17</v>
      </c>
    </row>
    <row r="184" spans="1:20">
      <c r="A184" s="744">
        <v>10</v>
      </c>
      <c r="B184" s="744" t="s">
        <v>1664</v>
      </c>
      <c r="C184" s="744"/>
      <c r="D184" s="744" t="s">
        <v>1262</v>
      </c>
      <c r="E184" s="744" t="s">
        <v>1450</v>
      </c>
      <c r="F184" s="744" t="s">
        <v>726</v>
      </c>
      <c r="G184" s="745">
        <v>85586.41</v>
      </c>
      <c r="H184" s="745">
        <v>149776.22</v>
      </c>
      <c r="I184" s="745">
        <v>116890.27</v>
      </c>
      <c r="J184" s="745">
        <v>204557.97</v>
      </c>
      <c r="K184" s="745">
        <v>148151.37</v>
      </c>
      <c r="L184" s="745">
        <v>259264.9</v>
      </c>
      <c r="M184" s="745">
        <v>195412.31</v>
      </c>
      <c r="N184" s="745">
        <v>341971.55</v>
      </c>
      <c r="O184" s="745">
        <v>242275.22</v>
      </c>
      <c r="P184" s="745">
        <v>423981.64</v>
      </c>
      <c r="Q184" s="745">
        <v>273074.90000000002</v>
      </c>
      <c r="R184" s="745">
        <v>477881.08</v>
      </c>
      <c r="S184" s="745">
        <v>303520.77</v>
      </c>
      <c r="T184" s="745">
        <v>531161.35</v>
      </c>
    </row>
    <row r="185" spans="1:20">
      <c r="A185" s="744">
        <v>10</v>
      </c>
      <c r="B185" s="744" t="s">
        <v>1664</v>
      </c>
      <c r="C185" s="744"/>
      <c r="D185" s="744" t="s">
        <v>1262</v>
      </c>
      <c r="E185" s="744" t="s">
        <v>1450</v>
      </c>
      <c r="F185" s="744" t="s">
        <v>301</v>
      </c>
      <c r="G185" s="745">
        <v>90590.74</v>
      </c>
      <c r="H185" s="745">
        <v>144945.19</v>
      </c>
      <c r="I185" s="745">
        <v>126827.04</v>
      </c>
      <c r="J185" s="745">
        <v>202923.26</v>
      </c>
      <c r="K185" s="745">
        <v>163063.32999999999</v>
      </c>
      <c r="L185" s="745">
        <v>260901.34</v>
      </c>
      <c r="M185" s="745">
        <v>217417.78</v>
      </c>
      <c r="N185" s="745">
        <v>347868.45</v>
      </c>
      <c r="O185" s="745">
        <v>271772.21999999997</v>
      </c>
      <c r="P185" s="745">
        <v>434835.56</v>
      </c>
      <c r="Q185" s="745">
        <v>308008.52</v>
      </c>
      <c r="R185" s="745">
        <v>492813.63</v>
      </c>
      <c r="S185" s="745">
        <v>344244.81</v>
      </c>
      <c r="T185" s="745">
        <v>550791.71</v>
      </c>
    </row>
    <row r="186" spans="1:20">
      <c r="A186" s="744">
        <v>10</v>
      </c>
      <c r="B186" s="744" t="s">
        <v>1664</v>
      </c>
      <c r="C186" s="744"/>
      <c r="D186" s="744" t="s">
        <v>1262</v>
      </c>
      <c r="E186" s="744" t="s">
        <v>1490</v>
      </c>
      <c r="F186" s="744" t="s">
        <v>712</v>
      </c>
      <c r="G186" s="745">
        <v>114520.8</v>
      </c>
      <c r="H186" s="745">
        <v>200411.4</v>
      </c>
      <c r="I186" s="745">
        <v>148434.97</v>
      </c>
      <c r="J186" s="745">
        <v>259761.19</v>
      </c>
      <c r="K186" s="745">
        <v>177282.81</v>
      </c>
      <c r="L186" s="745">
        <v>310244.92</v>
      </c>
      <c r="M186" s="745">
        <v>211154.04</v>
      </c>
      <c r="N186" s="745">
        <v>369519.58</v>
      </c>
      <c r="O186" s="745">
        <v>248424.53</v>
      </c>
      <c r="P186" s="745">
        <v>434742.93</v>
      </c>
      <c r="Q186" s="745">
        <v>272338.34999999998</v>
      </c>
      <c r="R186" s="745">
        <v>476592.11</v>
      </c>
      <c r="S186" s="745">
        <v>295413.67</v>
      </c>
      <c r="T186" s="745">
        <v>516973.92</v>
      </c>
    </row>
    <row r="187" spans="1:20">
      <c r="A187" s="744">
        <v>10</v>
      </c>
      <c r="B187" s="744" t="s">
        <v>1664</v>
      </c>
      <c r="C187" s="744"/>
      <c r="D187" s="744" t="s">
        <v>1262</v>
      </c>
      <c r="E187" s="744" t="s">
        <v>1490</v>
      </c>
      <c r="F187" s="744" t="s">
        <v>719</v>
      </c>
      <c r="G187" s="745">
        <v>90666.43</v>
      </c>
      <c r="H187" s="745">
        <v>158666.23999999999</v>
      </c>
      <c r="I187" s="745">
        <v>118588.2</v>
      </c>
      <c r="J187" s="745">
        <v>207529.36</v>
      </c>
      <c r="K187" s="745">
        <v>143471.87</v>
      </c>
      <c r="L187" s="745">
        <v>251075.77</v>
      </c>
      <c r="M187" s="745">
        <v>175196.67</v>
      </c>
      <c r="N187" s="745">
        <v>306594.17</v>
      </c>
      <c r="O187" s="745">
        <v>207662.9</v>
      </c>
      <c r="P187" s="745">
        <v>363410.07</v>
      </c>
      <c r="Q187" s="745">
        <v>228732.13</v>
      </c>
      <c r="R187" s="745">
        <v>400281.23</v>
      </c>
      <c r="S187" s="745">
        <v>248391.09</v>
      </c>
      <c r="T187" s="745">
        <v>434684.41</v>
      </c>
    </row>
    <row r="188" spans="1:20">
      <c r="A188" s="744">
        <v>10</v>
      </c>
      <c r="B188" s="744" t="s">
        <v>1664</v>
      </c>
      <c r="C188" s="744"/>
      <c r="D188" s="744" t="s">
        <v>1262</v>
      </c>
      <c r="E188" s="744" t="s">
        <v>1490</v>
      </c>
      <c r="F188" s="744" t="s">
        <v>726</v>
      </c>
      <c r="G188" s="745">
        <v>87173.29</v>
      </c>
      <c r="H188" s="745">
        <v>152553.26999999999</v>
      </c>
      <c r="I188" s="745">
        <v>119003.36</v>
      </c>
      <c r="J188" s="745">
        <v>208255.88</v>
      </c>
      <c r="K188" s="745">
        <v>150789.09</v>
      </c>
      <c r="L188" s="745">
        <v>263880.90000000002</v>
      </c>
      <c r="M188" s="745">
        <v>198850.64</v>
      </c>
      <c r="N188" s="745">
        <v>347988.63</v>
      </c>
      <c r="O188" s="745">
        <v>246499.42</v>
      </c>
      <c r="P188" s="745">
        <v>431373.99</v>
      </c>
      <c r="Q188" s="745">
        <v>277806.64</v>
      </c>
      <c r="R188" s="745">
        <v>486161.62</v>
      </c>
      <c r="S188" s="745">
        <v>308746.94</v>
      </c>
      <c r="T188" s="745">
        <v>540307.14</v>
      </c>
    </row>
    <row r="189" spans="1:20">
      <c r="A189" s="744">
        <v>10</v>
      </c>
      <c r="B189" s="744" t="s">
        <v>1664</v>
      </c>
      <c r="C189" s="744"/>
      <c r="D189" s="744" t="s">
        <v>1262</v>
      </c>
      <c r="E189" s="744" t="s">
        <v>1490</v>
      </c>
      <c r="F189" s="744" t="s">
        <v>301</v>
      </c>
      <c r="G189" s="745">
        <v>92646.96</v>
      </c>
      <c r="H189" s="745">
        <v>148235.14000000001</v>
      </c>
      <c r="I189" s="745">
        <v>129705.74</v>
      </c>
      <c r="J189" s="745">
        <v>207529.19</v>
      </c>
      <c r="K189" s="745">
        <v>166764.53</v>
      </c>
      <c r="L189" s="745">
        <v>266823.25</v>
      </c>
      <c r="M189" s="745">
        <v>222352.7</v>
      </c>
      <c r="N189" s="745">
        <v>355764.33</v>
      </c>
      <c r="O189" s="745">
        <v>277940.88</v>
      </c>
      <c r="P189" s="745">
        <v>444705.41</v>
      </c>
      <c r="Q189" s="745">
        <v>314999.65999999997</v>
      </c>
      <c r="R189" s="745">
        <v>503999.47</v>
      </c>
      <c r="S189" s="745">
        <v>352058.45</v>
      </c>
      <c r="T189" s="745">
        <v>563293.53</v>
      </c>
    </row>
    <row r="190" spans="1:20">
      <c r="A190" s="744">
        <v>10</v>
      </c>
      <c r="B190" s="744" t="s">
        <v>1664</v>
      </c>
      <c r="C190" s="744"/>
      <c r="D190" s="744" t="s">
        <v>1262</v>
      </c>
      <c r="E190" s="744" t="s">
        <v>1434</v>
      </c>
      <c r="F190" s="744" t="s">
        <v>712</v>
      </c>
      <c r="G190" s="745">
        <v>116112.31</v>
      </c>
      <c r="H190" s="745">
        <v>203196.54</v>
      </c>
      <c r="I190" s="745">
        <v>150445.37</v>
      </c>
      <c r="J190" s="745">
        <v>263279.40999999997</v>
      </c>
      <c r="K190" s="745">
        <v>179639.63</v>
      </c>
      <c r="L190" s="745">
        <v>314369.34999999998</v>
      </c>
      <c r="M190" s="745">
        <v>213897.51</v>
      </c>
      <c r="N190" s="745">
        <v>374320.64000000001</v>
      </c>
      <c r="O190" s="745">
        <v>251611.91</v>
      </c>
      <c r="P190" s="745">
        <v>440320.84</v>
      </c>
      <c r="Q190" s="745">
        <v>275809.32</v>
      </c>
      <c r="R190" s="745">
        <v>482666.3</v>
      </c>
      <c r="S190" s="745">
        <v>299136.46000000002</v>
      </c>
      <c r="T190" s="745">
        <v>523488.81</v>
      </c>
    </row>
    <row r="191" spans="1:20">
      <c r="A191" s="744">
        <v>10</v>
      </c>
      <c r="B191" s="744" t="s">
        <v>1664</v>
      </c>
      <c r="C191" s="744"/>
      <c r="D191" s="744" t="s">
        <v>1262</v>
      </c>
      <c r="E191" s="744" t="s">
        <v>1434</v>
      </c>
      <c r="F191" s="744" t="s">
        <v>719</v>
      </c>
      <c r="G191" s="745">
        <v>92257.93</v>
      </c>
      <c r="H191" s="745">
        <v>161451.38</v>
      </c>
      <c r="I191" s="745">
        <v>120598.61</v>
      </c>
      <c r="J191" s="745">
        <v>211047.57</v>
      </c>
      <c r="K191" s="745">
        <v>145828.69</v>
      </c>
      <c r="L191" s="745">
        <v>255200.2</v>
      </c>
      <c r="M191" s="745">
        <v>177940.13</v>
      </c>
      <c r="N191" s="745">
        <v>311395.23</v>
      </c>
      <c r="O191" s="745">
        <v>210850.28</v>
      </c>
      <c r="P191" s="745">
        <v>368987.99</v>
      </c>
      <c r="Q191" s="745">
        <v>232203.1</v>
      </c>
      <c r="R191" s="745">
        <v>406355.42</v>
      </c>
      <c r="S191" s="745">
        <v>252113.88</v>
      </c>
      <c r="T191" s="745">
        <v>441199.3</v>
      </c>
    </row>
    <row r="192" spans="1:20">
      <c r="A192" s="744">
        <v>10</v>
      </c>
      <c r="B192" s="744" t="s">
        <v>1664</v>
      </c>
      <c r="C192" s="744"/>
      <c r="D192" s="744" t="s">
        <v>1262</v>
      </c>
      <c r="E192" s="744" t="s">
        <v>1434</v>
      </c>
      <c r="F192" s="744" t="s">
        <v>726</v>
      </c>
      <c r="G192" s="745">
        <v>88954.15</v>
      </c>
      <c r="H192" s="745">
        <v>155669.76000000001</v>
      </c>
      <c r="I192" s="745">
        <v>121496.55</v>
      </c>
      <c r="J192" s="745">
        <v>212618.97</v>
      </c>
      <c r="K192" s="745">
        <v>153994.62</v>
      </c>
      <c r="L192" s="745">
        <v>269490.59000000003</v>
      </c>
      <c r="M192" s="745">
        <v>203124.69</v>
      </c>
      <c r="N192" s="745">
        <v>355468.21</v>
      </c>
      <c r="O192" s="745">
        <v>251841.99</v>
      </c>
      <c r="P192" s="745">
        <v>440723.48</v>
      </c>
      <c r="Q192" s="745">
        <v>283861.53999999998</v>
      </c>
      <c r="R192" s="745">
        <v>496757.7</v>
      </c>
      <c r="S192" s="745">
        <v>315514.19</v>
      </c>
      <c r="T192" s="745">
        <v>552149.82999999996</v>
      </c>
    </row>
    <row r="193" spans="1:20">
      <c r="A193" s="744">
        <v>10</v>
      </c>
      <c r="B193" s="744" t="s">
        <v>1664</v>
      </c>
      <c r="C193" s="744"/>
      <c r="D193" s="744" t="s">
        <v>1262</v>
      </c>
      <c r="E193" s="744" t="s">
        <v>1434</v>
      </c>
      <c r="F193" s="744" t="s">
        <v>301</v>
      </c>
      <c r="G193" s="745">
        <v>94108.32</v>
      </c>
      <c r="H193" s="745">
        <v>150573.32</v>
      </c>
      <c r="I193" s="745">
        <v>131751.65</v>
      </c>
      <c r="J193" s="745">
        <v>210802.65</v>
      </c>
      <c r="K193" s="745">
        <v>169394.98</v>
      </c>
      <c r="L193" s="745">
        <v>271031.96999999997</v>
      </c>
      <c r="M193" s="745">
        <v>225859.98</v>
      </c>
      <c r="N193" s="745">
        <v>361375.97</v>
      </c>
      <c r="O193" s="745">
        <v>282324.96999999997</v>
      </c>
      <c r="P193" s="745">
        <v>451719.96</v>
      </c>
      <c r="Q193" s="745">
        <v>319968.3</v>
      </c>
      <c r="R193" s="745">
        <v>511949.29</v>
      </c>
      <c r="S193" s="745">
        <v>357611.63</v>
      </c>
      <c r="T193" s="745">
        <v>572178.61</v>
      </c>
    </row>
    <row r="194" spans="1:20">
      <c r="A194" s="744">
        <v>10</v>
      </c>
      <c r="B194" s="744" t="s">
        <v>1664</v>
      </c>
      <c r="C194" s="744"/>
      <c r="D194" s="744" t="s">
        <v>1262</v>
      </c>
      <c r="E194" s="744" t="s">
        <v>1555</v>
      </c>
      <c r="F194" s="744" t="s">
        <v>712</v>
      </c>
      <c r="G194" s="745">
        <v>113404.77</v>
      </c>
      <c r="H194" s="745">
        <v>198458.36</v>
      </c>
      <c r="I194" s="745">
        <v>146924.18</v>
      </c>
      <c r="J194" s="745">
        <v>257117.31</v>
      </c>
      <c r="K194" s="745">
        <v>175424.07</v>
      </c>
      <c r="L194" s="745">
        <v>306992.13</v>
      </c>
      <c r="M194" s="745">
        <v>208862.15</v>
      </c>
      <c r="N194" s="745">
        <v>365508.76</v>
      </c>
      <c r="O194" s="745">
        <v>245678.64</v>
      </c>
      <c r="P194" s="745">
        <v>429937.63</v>
      </c>
      <c r="Q194" s="745">
        <v>269299.65000000002</v>
      </c>
      <c r="R194" s="745">
        <v>471274.38</v>
      </c>
      <c r="S194" s="745">
        <v>292065.65999999997</v>
      </c>
      <c r="T194" s="745">
        <v>511114.91</v>
      </c>
    </row>
    <row r="195" spans="1:20">
      <c r="A195" s="744">
        <v>10</v>
      </c>
      <c r="B195" s="744" t="s">
        <v>1664</v>
      </c>
      <c r="C195" s="744"/>
      <c r="D195" s="744" t="s">
        <v>1262</v>
      </c>
      <c r="E195" s="744" t="s">
        <v>1555</v>
      </c>
      <c r="F195" s="744" t="s">
        <v>719</v>
      </c>
      <c r="G195" s="745">
        <v>90189.35</v>
      </c>
      <c r="H195" s="745">
        <v>157831.37</v>
      </c>
      <c r="I195" s="745">
        <v>117876.88</v>
      </c>
      <c r="J195" s="745">
        <v>206284.54</v>
      </c>
      <c r="K195" s="745">
        <v>142518.78</v>
      </c>
      <c r="L195" s="745">
        <v>249407.87</v>
      </c>
      <c r="M195" s="745">
        <v>173867.92</v>
      </c>
      <c r="N195" s="745">
        <v>304268.84999999998</v>
      </c>
      <c r="O195" s="745">
        <v>206008.84</v>
      </c>
      <c r="P195" s="745">
        <v>360515.47</v>
      </c>
      <c r="Q195" s="745">
        <v>226861.45</v>
      </c>
      <c r="R195" s="745">
        <v>397007.54</v>
      </c>
      <c r="S195" s="745">
        <v>246302.62</v>
      </c>
      <c r="T195" s="745">
        <v>431029.58</v>
      </c>
    </row>
    <row r="196" spans="1:20">
      <c r="A196" s="744">
        <v>10</v>
      </c>
      <c r="B196" s="744" t="s">
        <v>1664</v>
      </c>
      <c r="C196" s="744"/>
      <c r="D196" s="744" t="s">
        <v>1262</v>
      </c>
      <c r="E196" s="744" t="s">
        <v>1555</v>
      </c>
      <c r="F196" s="744" t="s">
        <v>726</v>
      </c>
      <c r="G196" s="745">
        <v>87021.96</v>
      </c>
      <c r="H196" s="745">
        <v>152288.44</v>
      </c>
      <c r="I196" s="745">
        <v>118872.9</v>
      </c>
      <c r="J196" s="745">
        <v>208027.58</v>
      </c>
      <c r="K196" s="745">
        <v>150680.70000000001</v>
      </c>
      <c r="L196" s="745">
        <v>263691.21999999997</v>
      </c>
      <c r="M196" s="745">
        <v>198765.09</v>
      </c>
      <c r="N196" s="745">
        <v>347838.91</v>
      </c>
      <c r="O196" s="745">
        <v>246447.77</v>
      </c>
      <c r="P196" s="745">
        <v>431283.59</v>
      </c>
      <c r="Q196" s="745">
        <v>277789.86</v>
      </c>
      <c r="R196" s="745">
        <v>486132.26</v>
      </c>
      <c r="S196" s="745">
        <v>308774.87</v>
      </c>
      <c r="T196" s="745">
        <v>540356.03</v>
      </c>
    </row>
    <row r="197" spans="1:20">
      <c r="A197" s="744">
        <v>10</v>
      </c>
      <c r="B197" s="744" t="s">
        <v>1664</v>
      </c>
      <c r="C197" s="744"/>
      <c r="D197" s="744" t="s">
        <v>1262</v>
      </c>
      <c r="E197" s="744" t="s">
        <v>1555</v>
      </c>
      <c r="F197" s="744" t="s">
        <v>301</v>
      </c>
      <c r="G197" s="745">
        <v>91957.26</v>
      </c>
      <c r="H197" s="745">
        <v>147131.60999999999</v>
      </c>
      <c r="I197" s="745">
        <v>128740.16</v>
      </c>
      <c r="J197" s="745">
        <v>205984.26</v>
      </c>
      <c r="K197" s="745">
        <v>165523.06</v>
      </c>
      <c r="L197" s="745">
        <v>264836.90000000002</v>
      </c>
      <c r="M197" s="745">
        <v>220697.42</v>
      </c>
      <c r="N197" s="745">
        <v>353115.87</v>
      </c>
      <c r="O197" s="745">
        <v>275871.77</v>
      </c>
      <c r="P197" s="745">
        <v>441394.84</v>
      </c>
      <c r="Q197" s="745">
        <v>312654.67</v>
      </c>
      <c r="R197" s="745">
        <v>500247.49</v>
      </c>
      <c r="S197" s="745">
        <v>349437.58</v>
      </c>
      <c r="T197" s="745">
        <v>559100.13</v>
      </c>
    </row>
    <row r="198" spans="1:20">
      <c r="A198" s="744">
        <v>10</v>
      </c>
      <c r="B198" s="744" t="s">
        <v>1664</v>
      </c>
      <c r="C198" s="744"/>
      <c r="D198" s="744" t="s">
        <v>1274</v>
      </c>
      <c r="E198" s="744" t="s">
        <v>1325</v>
      </c>
      <c r="F198" s="744" t="s">
        <v>712</v>
      </c>
      <c r="G198" s="745">
        <v>125314.27</v>
      </c>
      <c r="H198" s="745">
        <v>219299.98</v>
      </c>
      <c r="I198" s="745">
        <v>162406.1</v>
      </c>
      <c r="J198" s="745">
        <v>284210.67</v>
      </c>
      <c r="K198" s="745">
        <v>193953.36</v>
      </c>
      <c r="L198" s="745">
        <v>339418.38</v>
      </c>
      <c r="M198" s="745">
        <v>230986.9</v>
      </c>
      <c r="N198" s="745">
        <v>404227.07</v>
      </c>
      <c r="O198" s="745">
        <v>271743.65000000002</v>
      </c>
      <c r="P198" s="745">
        <v>475551.38</v>
      </c>
      <c r="Q198" s="745">
        <v>297893.90999999997</v>
      </c>
      <c r="R198" s="745">
        <v>521314.35</v>
      </c>
      <c r="S198" s="745">
        <v>323119.46000000002</v>
      </c>
      <c r="T198" s="745">
        <v>565459.06000000006</v>
      </c>
    </row>
    <row r="199" spans="1:20">
      <c r="A199" s="744">
        <v>10</v>
      </c>
      <c r="B199" s="744" t="s">
        <v>1664</v>
      </c>
      <c r="C199" s="744"/>
      <c r="D199" s="744" t="s">
        <v>1274</v>
      </c>
      <c r="E199" s="744" t="s">
        <v>1325</v>
      </c>
      <c r="F199" s="744" t="s">
        <v>719</v>
      </c>
      <c r="G199" s="745">
        <v>99330.04</v>
      </c>
      <c r="H199" s="745">
        <v>173827.57</v>
      </c>
      <c r="I199" s="745">
        <v>129894.44</v>
      </c>
      <c r="J199" s="745">
        <v>227315.27</v>
      </c>
      <c r="K199" s="745">
        <v>157123.57999999999</v>
      </c>
      <c r="L199" s="745">
        <v>274966.27</v>
      </c>
      <c r="M199" s="745">
        <v>191819.04</v>
      </c>
      <c r="N199" s="745">
        <v>335683.32</v>
      </c>
      <c r="O199" s="745">
        <v>227342.58</v>
      </c>
      <c r="P199" s="745">
        <v>397849.52</v>
      </c>
      <c r="Q199" s="745">
        <v>250394.28</v>
      </c>
      <c r="R199" s="745">
        <v>438189.99</v>
      </c>
      <c r="S199" s="745">
        <v>271898.44</v>
      </c>
      <c r="T199" s="745">
        <v>475822.27</v>
      </c>
    </row>
    <row r="200" spans="1:20">
      <c r="A200" s="744">
        <v>10</v>
      </c>
      <c r="B200" s="744" t="s">
        <v>1664</v>
      </c>
      <c r="C200" s="744"/>
      <c r="D200" s="744" t="s">
        <v>1274</v>
      </c>
      <c r="E200" s="744" t="s">
        <v>1325</v>
      </c>
      <c r="F200" s="744" t="s">
        <v>726</v>
      </c>
      <c r="G200" s="745">
        <v>95592.65</v>
      </c>
      <c r="H200" s="745">
        <v>167287.13</v>
      </c>
      <c r="I200" s="745">
        <v>130519.09</v>
      </c>
      <c r="J200" s="745">
        <v>228408.41</v>
      </c>
      <c r="K200" s="745">
        <v>165397.24</v>
      </c>
      <c r="L200" s="745">
        <v>289445.17</v>
      </c>
      <c r="M200" s="745">
        <v>218131.62</v>
      </c>
      <c r="N200" s="745">
        <v>381730.33</v>
      </c>
      <c r="O200" s="745">
        <v>270416.37</v>
      </c>
      <c r="P200" s="745">
        <v>473228.64</v>
      </c>
      <c r="Q200" s="745">
        <v>304773.28000000003</v>
      </c>
      <c r="R200" s="745">
        <v>533353.23</v>
      </c>
      <c r="S200" s="745">
        <v>338730.51</v>
      </c>
      <c r="T200" s="745">
        <v>592778.4</v>
      </c>
    </row>
    <row r="201" spans="1:20">
      <c r="A201" s="744">
        <v>10</v>
      </c>
      <c r="B201" s="744" t="s">
        <v>1664</v>
      </c>
      <c r="C201" s="744"/>
      <c r="D201" s="744" t="s">
        <v>1274</v>
      </c>
      <c r="E201" s="744" t="s">
        <v>1325</v>
      </c>
      <c r="F201" s="744" t="s">
        <v>301</v>
      </c>
      <c r="G201" s="745">
        <v>101440.93</v>
      </c>
      <c r="H201" s="745">
        <v>162305.49</v>
      </c>
      <c r="I201" s="745">
        <v>142017.29999999999</v>
      </c>
      <c r="J201" s="745">
        <v>227227.68</v>
      </c>
      <c r="K201" s="745">
        <v>182593.67</v>
      </c>
      <c r="L201" s="745">
        <v>292149.88</v>
      </c>
      <c r="M201" s="745">
        <v>243458.23</v>
      </c>
      <c r="N201" s="745">
        <v>389533.17</v>
      </c>
      <c r="O201" s="745">
        <v>304322.78000000003</v>
      </c>
      <c r="P201" s="745">
        <v>486916.46</v>
      </c>
      <c r="Q201" s="745">
        <v>344899.16</v>
      </c>
      <c r="R201" s="745">
        <v>551838.66</v>
      </c>
      <c r="S201" s="745">
        <v>385475.53</v>
      </c>
      <c r="T201" s="745">
        <v>616760.85</v>
      </c>
    </row>
    <row r="202" spans="1:20">
      <c r="A202" s="744">
        <v>10</v>
      </c>
      <c r="B202" s="744" t="s">
        <v>1664</v>
      </c>
      <c r="C202" s="744"/>
      <c r="D202" s="744" t="s">
        <v>1274</v>
      </c>
      <c r="E202" s="744" t="s">
        <v>1370</v>
      </c>
      <c r="F202" s="744" t="s">
        <v>712</v>
      </c>
      <c r="G202" s="745">
        <v>121070.25</v>
      </c>
      <c r="H202" s="745">
        <v>211872.93</v>
      </c>
      <c r="I202" s="745">
        <v>157045</v>
      </c>
      <c r="J202" s="745">
        <v>274828.76</v>
      </c>
      <c r="K202" s="745">
        <v>187668.51</v>
      </c>
      <c r="L202" s="745">
        <v>328419.90000000002</v>
      </c>
      <c r="M202" s="745">
        <v>223670.97</v>
      </c>
      <c r="N202" s="745">
        <v>391424.21</v>
      </c>
      <c r="O202" s="745">
        <v>263243.95</v>
      </c>
      <c r="P202" s="745">
        <v>460676.92</v>
      </c>
      <c r="Q202" s="745">
        <v>288637.98</v>
      </c>
      <c r="R202" s="745">
        <v>505116.47</v>
      </c>
      <c r="S202" s="745">
        <v>313192</v>
      </c>
      <c r="T202" s="745">
        <v>548085.99</v>
      </c>
    </row>
    <row r="203" spans="1:20">
      <c r="A203" s="744">
        <v>10</v>
      </c>
      <c r="B203" s="744" t="s">
        <v>1664</v>
      </c>
      <c r="C203" s="744"/>
      <c r="D203" s="744" t="s">
        <v>1274</v>
      </c>
      <c r="E203" s="744" t="s">
        <v>1370</v>
      </c>
      <c r="F203" s="744" t="s">
        <v>719</v>
      </c>
      <c r="G203" s="745">
        <v>95086.01</v>
      </c>
      <c r="H203" s="745">
        <v>166400.51999999999</v>
      </c>
      <c r="I203" s="745">
        <v>124533.35</v>
      </c>
      <c r="J203" s="745">
        <v>217933.36</v>
      </c>
      <c r="K203" s="745">
        <v>150838.74</v>
      </c>
      <c r="L203" s="745">
        <v>263967.78999999998</v>
      </c>
      <c r="M203" s="745">
        <v>184503.12</v>
      </c>
      <c r="N203" s="745">
        <v>322880.45</v>
      </c>
      <c r="O203" s="745">
        <v>218842.89</v>
      </c>
      <c r="P203" s="745">
        <v>382975.06</v>
      </c>
      <c r="Q203" s="745">
        <v>241138.35</v>
      </c>
      <c r="R203" s="745">
        <v>421992.12</v>
      </c>
      <c r="S203" s="745">
        <v>261970.97</v>
      </c>
      <c r="T203" s="745">
        <v>458449.2</v>
      </c>
    </row>
    <row r="204" spans="1:20">
      <c r="A204" s="744">
        <v>10</v>
      </c>
      <c r="B204" s="744" t="s">
        <v>1664</v>
      </c>
      <c r="C204" s="744"/>
      <c r="D204" s="744" t="s">
        <v>1274</v>
      </c>
      <c r="E204" s="744" t="s">
        <v>1370</v>
      </c>
      <c r="F204" s="744" t="s">
        <v>726</v>
      </c>
      <c r="G204" s="745">
        <v>90843.69</v>
      </c>
      <c r="H204" s="745">
        <v>158976.47</v>
      </c>
      <c r="I204" s="745">
        <v>123870.56</v>
      </c>
      <c r="J204" s="745">
        <v>216773.47</v>
      </c>
      <c r="K204" s="745">
        <v>156849.12</v>
      </c>
      <c r="L204" s="745">
        <v>274485.96999999997</v>
      </c>
      <c r="M204" s="745">
        <v>206734.13</v>
      </c>
      <c r="N204" s="745">
        <v>361784.73</v>
      </c>
      <c r="O204" s="745">
        <v>256169.51</v>
      </c>
      <c r="P204" s="745">
        <v>448296.64</v>
      </c>
      <c r="Q204" s="745">
        <v>288626.84000000003</v>
      </c>
      <c r="R204" s="745">
        <v>505096.97</v>
      </c>
      <c r="S204" s="745">
        <v>320684.49</v>
      </c>
      <c r="T204" s="745">
        <v>561197.87</v>
      </c>
    </row>
    <row r="205" spans="1:20">
      <c r="A205" s="744">
        <v>10</v>
      </c>
      <c r="B205" s="744" t="s">
        <v>1664</v>
      </c>
      <c r="C205" s="744"/>
      <c r="D205" s="744" t="s">
        <v>1274</v>
      </c>
      <c r="E205" s="744" t="s">
        <v>1370</v>
      </c>
      <c r="F205" s="744" t="s">
        <v>301</v>
      </c>
      <c r="G205" s="745">
        <v>97543.95</v>
      </c>
      <c r="H205" s="745">
        <v>156070.32999999999</v>
      </c>
      <c r="I205" s="745">
        <v>136561.54</v>
      </c>
      <c r="J205" s="745">
        <v>218498.46</v>
      </c>
      <c r="K205" s="745">
        <v>175579.12</v>
      </c>
      <c r="L205" s="745">
        <v>280926.59000000003</v>
      </c>
      <c r="M205" s="745">
        <v>234105.49</v>
      </c>
      <c r="N205" s="745">
        <v>374568.79</v>
      </c>
      <c r="O205" s="745">
        <v>292631.86</v>
      </c>
      <c r="P205" s="745">
        <v>468210.99</v>
      </c>
      <c r="Q205" s="745">
        <v>331649.44</v>
      </c>
      <c r="R205" s="745">
        <v>530639.12</v>
      </c>
      <c r="S205" s="745">
        <v>370667.02</v>
      </c>
      <c r="T205" s="745">
        <v>593067.25</v>
      </c>
    </row>
    <row r="206" spans="1:20">
      <c r="A206" s="744">
        <v>10</v>
      </c>
      <c r="B206" s="744" t="s">
        <v>1664</v>
      </c>
      <c r="C206" s="744"/>
      <c r="D206" s="744" t="s">
        <v>1274</v>
      </c>
      <c r="E206" s="744" t="s">
        <v>1417</v>
      </c>
      <c r="F206" s="744" t="s">
        <v>712</v>
      </c>
      <c r="G206" s="745">
        <v>122661.75</v>
      </c>
      <c r="H206" s="745">
        <v>214658.07</v>
      </c>
      <c r="I206" s="745">
        <v>159055.41</v>
      </c>
      <c r="J206" s="745">
        <v>278346.96999999997</v>
      </c>
      <c r="K206" s="745">
        <v>190025.33</v>
      </c>
      <c r="L206" s="745">
        <v>332544.32</v>
      </c>
      <c r="M206" s="745">
        <v>226414.44</v>
      </c>
      <c r="N206" s="745">
        <v>396225.27</v>
      </c>
      <c r="O206" s="745">
        <v>266431.33</v>
      </c>
      <c r="P206" s="745">
        <v>466254.83</v>
      </c>
      <c r="Q206" s="745">
        <v>292108.95</v>
      </c>
      <c r="R206" s="745">
        <v>511190.67</v>
      </c>
      <c r="S206" s="745">
        <v>316914.78999999998</v>
      </c>
      <c r="T206" s="745">
        <v>554600.88</v>
      </c>
    </row>
    <row r="207" spans="1:20">
      <c r="A207" s="744">
        <v>10</v>
      </c>
      <c r="B207" s="744" t="s">
        <v>1664</v>
      </c>
      <c r="C207" s="744"/>
      <c r="D207" s="744" t="s">
        <v>1274</v>
      </c>
      <c r="E207" s="744" t="s">
        <v>1417</v>
      </c>
      <c r="F207" s="744" t="s">
        <v>719</v>
      </c>
      <c r="G207" s="745">
        <v>96677.52</v>
      </c>
      <c r="H207" s="745">
        <v>169185.66</v>
      </c>
      <c r="I207" s="745">
        <v>126543.76</v>
      </c>
      <c r="J207" s="745">
        <v>221451.57</v>
      </c>
      <c r="K207" s="745">
        <v>153195.54999999999</v>
      </c>
      <c r="L207" s="745">
        <v>268092.21000000002</v>
      </c>
      <c r="M207" s="745">
        <v>187246.58</v>
      </c>
      <c r="N207" s="745">
        <v>327681.52</v>
      </c>
      <c r="O207" s="745">
        <v>222030.27</v>
      </c>
      <c r="P207" s="745">
        <v>388552.97</v>
      </c>
      <c r="Q207" s="745">
        <v>244609.32</v>
      </c>
      <c r="R207" s="745">
        <v>428066.31</v>
      </c>
      <c r="S207" s="745">
        <v>265693.77</v>
      </c>
      <c r="T207" s="745">
        <v>464964.09</v>
      </c>
    </row>
    <row r="208" spans="1:20">
      <c r="A208" s="744">
        <v>10</v>
      </c>
      <c r="B208" s="744" t="s">
        <v>1664</v>
      </c>
      <c r="C208" s="744"/>
      <c r="D208" s="744" t="s">
        <v>1274</v>
      </c>
      <c r="E208" s="744" t="s">
        <v>1417</v>
      </c>
      <c r="F208" s="744" t="s">
        <v>726</v>
      </c>
      <c r="G208" s="745">
        <v>92624.55</v>
      </c>
      <c r="H208" s="745">
        <v>162092.96</v>
      </c>
      <c r="I208" s="745">
        <v>126363.75</v>
      </c>
      <c r="J208" s="745">
        <v>221136.57</v>
      </c>
      <c r="K208" s="745">
        <v>160054.66</v>
      </c>
      <c r="L208" s="745">
        <v>280095.65999999997</v>
      </c>
      <c r="M208" s="745">
        <v>211008.18</v>
      </c>
      <c r="N208" s="745">
        <v>369264.32</v>
      </c>
      <c r="O208" s="745">
        <v>261512.07</v>
      </c>
      <c r="P208" s="745">
        <v>457646.13</v>
      </c>
      <c r="Q208" s="745">
        <v>294681.74</v>
      </c>
      <c r="R208" s="745">
        <v>515693.05</v>
      </c>
      <c r="S208" s="745">
        <v>327451.74</v>
      </c>
      <c r="T208" s="745">
        <v>573040.55000000005</v>
      </c>
    </row>
    <row r="209" spans="1:20">
      <c r="A209" s="744">
        <v>10</v>
      </c>
      <c r="B209" s="744" t="s">
        <v>1664</v>
      </c>
      <c r="C209" s="744"/>
      <c r="D209" s="744" t="s">
        <v>1274</v>
      </c>
      <c r="E209" s="744" t="s">
        <v>1417</v>
      </c>
      <c r="F209" s="744" t="s">
        <v>301</v>
      </c>
      <c r="G209" s="745">
        <v>99005.32</v>
      </c>
      <c r="H209" s="745">
        <v>158408.51</v>
      </c>
      <c r="I209" s="745">
        <v>138607.44</v>
      </c>
      <c r="J209" s="745">
        <v>221771.91</v>
      </c>
      <c r="K209" s="745">
        <v>178209.57</v>
      </c>
      <c r="L209" s="745">
        <v>285135.32</v>
      </c>
      <c r="M209" s="745">
        <v>237612.76</v>
      </c>
      <c r="N209" s="745">
        <v>380180.42</v>
      </c>
      <c r="O209" s="745">
        <v>297015.95</v>
      </c>
      <c r="P209" s="745">
        <v>475225.53</v>
      </c>
      <c r="Q209" s="745">
        <v>336618.08</v>
      </c>
      <c r="R209" s="745">
        <v>538588.93000000005</v>
      </c>
      <c r="S209" s="745">
        <v>376220.2</v>
      </c>
      <c r="T209" s="745">
        <v>601952.34</v>
      </c>
    </row>
    <row r="210" spans="1:20">
      <c r="A210" s="744">
        <v>10</v>
      </c>
      <c r="B210" s="744" t="s">
        <v>1664</v>
      </c>
      <c r="C210" s="744"/>
      <c r="D210" s="744" t="s">
        <v>1274</v>
      </c>
      <c r="E210" s="744" t="s">
        <v>1458</v>
      </c>
      <c r="F210" s="744" t="s">
        <v>712</v>
      </c>
      <c r="G210" s="745">
        <v>110203.42</v>
      </c>
      <c r="H210" s="745">
        <v>192855.98</v>
      </c>
      <c r="I210" s="745">
        <v>142846.51999999999</v>
      </c>
      <c r="J210" s="745">
        <v>249981.41</v>
      </c>
      <c r="K210" s="745">
        <v>170614.6</v>
      </c>
      <c r="L210" s="745">
        <v>298575.55</v>
      </c>
      <c r="M210" s="745">
        <v>203220.91</v>
      </c>
      <c r="N210" s="745">
        <v>355636.59</v>
      </c>
      <c r="O210" s="745">
        <v>239096.89</v>
      </c>
      <c r="P210" s="745">
        <v>418419.55</v>
      </c>
      <c r="Q210" s="745">
        <v>262116.13</v>
      </c>
      <c r="R210" s="745">
        <v>458703.23</v>
      </c>
      <c r="S210" s="745">
        <v>284331.34999999998</v>
      </c>
      <c r="T210" s="745">
        <v>497579.87</v>
      </c>
    </row>
    <row r="211" spans="1:20">
      <c r="A211" s="744">
        <v>10</v>
      </c>
      <c r="B211" s="744" t="s">
        <v>1664</v>
      </c>
      <c r="C211" s="744"/>
      <c r="D211" s="744" t="s">
        <v>1274</v>
      </c>
      <c r="E211" s="744" t="s">
        <v>1458</v>
      </c>
      <c r="F211" s="744" t="s">
        <v>719</v>
      </c>
      <c r="G211" s="745">
        <v>87200.98</v>
      </c>
      <c r="H211" s="745">
        <v>152601.72</v>
      </c>
      <c r="I211" s="745">
        <v>114065.71</v>
      </c>
      <c r="J211" s="745">
        <v>199614.99</v>
      </c>
      <c r="K211" s="745">
        <v>138011.19</v>
      </c>
      <c r="L211" s="745">
        <v>241519.58</v>
      </c>
      <c r="M211" s="745">
        <v>168547.72</v>
      </c>
      <c r="N211" s="745">
        <v>294958.51</v>
      </c>
      <c r="O211" s="745">
        <v>199791.03</v>
      </c>
      <c r="P211" s="745">
        <v>349634.3</v>
      </c>
      <c r="Q211" s="745">
        <v>220067.27</v>
      </c>
      <c r="R211" s="745">
        <v>385117.73</v>
      </c>
      <c r="S211" s="745">
        <v>238988.15</v>
      </c>
      <c r="T211" s="745">
        <v>418229.27</v>
      </c>
    </row>
    <row r="212" spans="1:20">
      <c r="A212" s="744">
        <v>10</v>
      </c>
      <c r="B212" s="744" t="s">
        <v>1664</v>
      </c>
      <c r="C212" s="744"/>
      <c r="D212" s="744" t="s">
        <v>1274</v>
      </c>
      <c r="E212" s="744" t="s">
        <v>1458</v>
      </c>
      <c r="F212" s="744" t="s">
        <v>726</v>
      </c>
      <c r="G212" s="745">
        <v>83805.55</v>
      </c>
      <c r="H212" s="745">
        <v>146659.72</v>
      </c>
      <c r="I212" s="745">
        <v>114397.07</v>
      </c>
      <c r="J212" s="745">
        <v>200194.87</v>
      </c>
      <c r="K212" s="745">
        <v>144945.82999999999</v>
      </c>
      <c r="L212" s="745">
        <v>253655.2</v>
      </c>
      <c r="M212" s="745">
        <v>191138.25</v>
      </c>
      <c r="N212" s="745">
        <v>334491.94</v>
      </c>
      <c r="O212" s="745">
        <v>236932.65</v>
      </c>
      <c r="P212" s="745">
        <v>414632.13</v>
      </c>
      <c r="Q212" s="745">
        <v>267019.98</v>
      </c>
      <c r="R212" s="745">
        <v>467284.97</v>
      </c>
      <c r="S212" s="745">
        <v>296753.51</v>
      </c>
      <c r="T212" s="745">
        <v>519318.64</v>
      </c>
    </row>
    <row r="213" spans="1:20">
      <c r="A213" s="744">
        <v>10</v>
      </c>
      <c r="B213" s="744" t="s">
        <v>1664</v>
      </c>
      <c r="C213" s="744"/>
      <c r="D213" s="744" t="s">
        <v>1274</v>
      </c>
      <c r="E213" s="744" t="s">
        <v>1458</v>
      </c>
      <c r="F213" s="744" t="s">
        <v>301</v>
      </c>
      <c r="G213" s="745">
        <v>89129.37</v>
      </c>
      <c r="H213" s="745">
        <v>142607</v>
      </c>
      <c r="I213" s="745">
        <v>124781.12</v>
      </c>
      <c r="J213" s="745">
        <v>199649.8</v>
      </c>
      <c r="K213" s="745">
        <v>160432.87</v>
      </c>
      <c r="L213" s="745">
        <v>256692.6</v>
      </c>
      <c r="M213" s="745">
        <v>213910.5</v>
      </c>
      <c r="N213" s="745">
        <v>342256.8</v>
      </c>
      <c r="O213" s="745">
        <v>267388.12</v>
      </c>
      <c r="P213" s="745">
        <v>427821</v>
      </c>
      <c r="Q213" s="745">
        <v>303039.87</v>
      </c>
      <c r="R213" s="745">
        <v>484863.8</v>
      </c>
      <c r="S213" s="745">
        <v>338691.62</v>
      </c>
      <c r="T213" s="745">
        <v>541906.6</v>
      </c>
    </row>
    <row r="214" spans="1:20">
      <c r="A214" s="744">
        <v>10</v>
      </c>
      <c r="B214" s="744" t="s">
        <v>1664</v>
      </c>
      <c r="C214" s="744"/>
      <c r="D214" s="744" t="s">
        <v>1274</v>
      </c>
      <c r="E214" s="744" t="s">
        <v>1497</v>
      </c>
      <c r="F214" s="744" t="s">
        <v>712</v>
      </c>
      <c r="G214" s="745">
        <v>122661.75</v>
      </c>
      <c r="H214" s="745">
        <v>214658.07</v>
      </c>
      <c r="I214" s="745">
        <v>159055.41</v>
      </c>
      <c r="J214" s="745">
        <v>278346.96999999997</v>
      </c>
      <c r="K214" s="745">
        <v>190025.33</v>
      </c>
      <c r="L214" s="745">
        <v>332544.32</v>
      </c>
      <c r="M214" s="745">
        <v>226414.44</v>
      </c>
      <c r="N214" s="745">
        <v>396225.27</v>
      </c>
      <c r="O214" s="745">
        <v>266431.33</v>
      </c>
      <c r="P214" s="745">
        <v>466254.83</v>
      </c>
      <c r="Q214" s="745">
        <v>292108.95</v>
      </c>
      <c r="R214" s="745">
        <v>511190.67</v>
      </c>
      <c r="S214" s="745">
        <v>316914.78999999998</v>
      </c>
      <c r="T214" s="745">
        <v>554600.88</v>
      </c>
    </row>
    <row r="215" spans="1:20">
      <c r="A215" s="744">
        <v>10</v>
      </c>
      <c r="B215" s="744" t="s">
        <v>1664</v>
      </c>
      <c r="C215" s="744"/>
      <c r="D215" s="744" t="s">
        <v>1274</v>
      </c>
      <c r="E215" s="744" t="s">
        <v>1497</v>
      </c>
      <c r="F215" s="744" t="s">
        <v>719</v>
      </c>
      <c r="G215" s="745">
        <v>96677.52</v>
      </c>
      <c r="H215" s="745">
        <v>169185.66</v>
      </c>
      <c r="I215" s="745">
        <v>126543.76</v>
      </c>
      <c r="J215" s="745">
        <v>221451.57</v>
      </c>
      <c r="K215" s="745">
        <v>153195.54999999999</v>
      </c>
      <c r="L215" s="745">
        <v>268092.21000000002</v>
      </c>
      <c r="M215" s="745">
        <v>187246.58</v>
      </c>
      <c r="N215" s="745">
        <v>327681.52</v>
      </c>
      <c r="O215" s="745">
        <v>222030.27</v>
      </c>
      <c r="P215" s="745">
        <v>388552.97</v>
      </c>
      <c r="Q215" s="745">
        <v>244609.32</v>
      </c>
      <c r="R215" s="745">
        <v>428066.31</v>
      </c>
      <c r="S215" s="745">
        <v>265693.77</v>
      </c>
      <c r="T215" s="745">
        <v>464964.09</v>
      </c>
    </row>
    <row r="216" spans="1:20">
      <c r="A216" s="744">
        <v>10</v>
      </c>
      <c r="B216" s="744" t="s">
        <v>1664</v>
      </c>
      <c r="C216" s="744"/>
      <c r="D216" s="744" t="s">
        <v>1274</v>
      </c>
      <c r="E216" s="744" t="s">
        <v>1497</v>
      </c>
      <c r="F216" s="744" t="s">
        <v>726</v>
      </c>
      <c r="G216" s="745">
        <v>92624.55</v>
      </c>
      <c r="H216" s="745">
        <v>162092.96</v>
      </c>
      <c r="I216" s="745">
        <v>126363.75</v>
      </c>
      <c r="J216" s="745">
        <v>221136.57</v>
      </c>
      <c r="K216" s="745">
        <v>160054.66</v>
      </c>
      <c r="L216" s="745">
        <v>280095.65999999997</v>
      </c>
      <c r="M216" s="745">
        <v>211008.18</v>
      </c>
      <c r="N216" s="745">
        <v>369264.32</v>
      </c>
      <c r="O216" s="745">
        <v>261512.07</v>
      </c>
      <c r="P216" s="745">
        <v>457646.13</v>
      </c>
      <c r="Q216" s="745">
        <v>294681.74</v>
      </c>
      <c r="R216" s="745">
        <v>515693.05</v>
      </c>
      <c r="S216" s="745">
        <v>327451.74</v>
      </c>
      <c r="T216" s="745">
        <v>573040.55000000005</v>
      </c>
    </row>
    <row r="217" spans="1:20">
      <c r="A217" s="744">
        <v>10</v>
      </c>
      <c r="B217" s="744" t="s">
        <v>1664</v>
      </c>
      <c r="C217" s="744"/>
      <c r="D217" s="744" t="s">
        <v>1274</v>
      </c>
      <c r="E217" s="744" t="s">
        <v>1497</v>
      </c>
      <c r="F217" s="744" t="s">
        <v>301</v>
      </c>
      <c r="G217" s="745">
        <v>99005.32</v>
      </c>
      <c r="H217" s="745">
        <v>158408.51</v>
      </c>
      <c r="I217" s="745">
        <v>138607.44</v>
      </c>
      <c r="J217" s="745">
        <v>221771.91</v>
      </c>
      <c r="K217" s="745">
        <v>178209.57</v>
      </c>
      <c r="L217" s="745">
        <v>285135.32</v>
      </c>
      <c r="M217" s="745">
        <v>237612.76</v>
      </c>
      <c r="N217" s="745">
        <v>380180.42</v>
      </c>
      <c r="O217" s="745">
        <v>297015.95</v>
      </c>
      <c r="P217" s="745">
        <v>475225.53</v>
      </c>
      <c r="Q217" s="745">
        <v>336618.08</v>
      </c>
      <c r="R217" s="745">
        <v>538588.93000000005</v>
      </c>
      <c r="S217" s="745">
        <v>376220.2</v>
      </c>
      <c r="T217" s="745">
        <v>601952.34</v>
      </c>
    </row>
    <row r="218" spans="1:20">
      <c r="A218" s="744">
        <v>10</v>
      </c>
      <c r="B218" s="744" t="s">
        <v>1664</v>
      </c>
      <c r="C218" s="744"/>
      <c r="D218" s="744" t="s">
        <v>1274</v>
      </c>
      <c r="E218" s="744" t="s">
        <v>1532</v>
      </c>
      <c r="F218" s="744" t="s">
        <v>712</v>
      </c>
      <c r="G218" s="745">
        <v>114484.12</v>
      </c>
      <c r="H218" s="745">
        <v>200347.21</v>
      </c>
      <c r="I218" s="745">
        <v>148321.29</v>
      </c>
      <c r="J218" s="745">
        <v>259562.25</v>
      </c>
      <c r="K218" s="745">
        <v>177091.13</v>
      </c>
      <c r="L218" s="745">
        <v>309909.46999999997</v>
      </c>
      <c r="M218" s="745">
        <v>210845.43</v>
      </c>
      <c r="N218" s="745">
        <v>368979.51</v>
      </c>
      <c r="O218" s="745">
        <v>248010.55</v>
      </c>
      <c r="P218" s="745">
        <v>434018.47</v>
      </c>
      <c r="Q218" s="745">
        <v>271855.2</v>
      </c>
      <c r="R218" s="745">
        <v>475746.6</v>
      </c>
      <c r="S218" s="745">
        <v>294836.24</v>
      </c>
      <c r="T218" s="745">
        <v>515963.42</v>
      </c>
    </row>
    <row r="219" spans="1:20">
      <c r="A219" s="744">
        <v>10</v>
      </c>
      <c r="B219" s="744" t="s">
        <v>1664</v>
      </c>
      <c r="C219" s="744"/>
      <c r="D219" s="744" t="s">
        <v>1274</v>
      </c>
      <c r="E219" s="744" t="s">
        <v>1532</v>
      </c>
      <c r="F219" s="744" t="s">
        <v>719</v>
      </c>
      <c r="G219" s="745">
        <v>91055.71</v>
      </c>
      <c r="H219" s="745">
        <v>159347.5</v>
      </c>
      <c r="I219" s="745">
        <v>119007.5</v>
      </c>
      <c r="J219" s="745">
        <v>208263.13</v>
      </c>
      <c r="K219" s="745">
        <v>143883.95000000001</v>
      </c>
      <c r="L219" s="745">
        <v>251796.91</v>
      </c>
      <c r="M219" s="745">
        <v>175530.15</v>
      </c>
      <c r="N219" s="745">
        <v>307177.77</v>
      </c>
      <c r="O219" s="745">
        <v>207976.81</v>
      </c>
      <c r="P219" s="745">
        <v>363959.41</v>
      </c>
      <c r="Q219" s="745">
        <v>229027.66</v>
      </c>
      <c r="R219" s="745">
        <v>400798.41</v>
      </c>
      <c r="S219" s="745">
        <v>248653.35</v>
      </c>
      <c r="T219" s="745">
        <v>435143.36</v>
      </c>
    </row>
    <row r="220" spans="1:20">
      <c r="A220" s="744">
        <v>10</v>
      </c>
      <c r="B220" s="744" t="s">
        <v>1664</v>
      </c>
      <c r="C220" s="744"/>
      <c r="D220" s="744" t="s">
        <v>1274</v>
      </c>
      <c r="E220" s="744" t="s">
        <v>1532</v>
      </c>
      <c r="F220" s="744" t="s">
        <v>726</v>
      </c>
      <c r="G220" s="745">
        <v>87863.9</v>
      </c>
      <c r="H220" s="745">
        <v>153761.82</v>
      </c>
      <c r="I220" s="745">
        <v>120024.48</v>
      </c>
      <c r="J220" s="745">
        <v>210042.83</v>
      </c>
      <c r="K220" s="745">
        <v>152141.51</v>
      </c>
      <c r="L220" s="745">
        <v>266247.64</v>
      </c>
      <c r="M220" s="745">
        <v>200693.19</v>
      </c>
      <c r="N220" s="745">
        <v>351213.08</v>
      </c>
      <c r="O220" s="745">
        <v>248839.46</v>
      </c>
      <c r="P220" s="745">
        <v>435469.05</v>
      </c>
      <c r="Q220" s="745">
        <v>280486.52</v>
      </c>
      <c r="R220" s="745">
        <v>490851.42</v>
      </c>
      <c r="S220" s="745">
        <v>311773.23</v>
      </c>
      <c r="T220" s="745">
        <v>545603.15</v>
      </c>
    </row>
    <row r="221" spans="1:20">
      <c r="A221" s="744">
        <v>10</v>
      </c>
      <c r="B221" s="744" t="s">
        <v>1664</v>
      </c>
      <c r="C221" s="744"/>
      <c r="D221" s="744" t="s">
        <v>1274</v>
      </c>
      <c r="E221" s="744" t="s">
        <v>1532</v>
      </c>
      <c r="F221" s="744" t="s">
        <v>301</v>
      </c>
      <c r="G221" s="745">
        <v>92836.65</v>
      </c>
      <c r="H221" s="745">
        <v>148538.65</v>
      </c>
      <c r="I221" s="745">
        <v>129971.31</v>
      </c>
      <c r="J221" s="745">
        <v>207954.11</v>
      </c>
      <c r="K221" s="745">
        <v>167105.97</v>
      </c>
      <c r="L221" s="745">
        <v>267369.56</v>
      </c>
      <c r="M221" s="745">
        <v>222807.97</v>
      </c>
      <c r="N221" s="745">
        <v>356492.75</v>
      </c>
      <c r="O221" s="745">
        <v>278509.96000000002</v>
      </c>
      <c r="P221" s="745">
        <v>445615.94</v>
      </c>
      <c r="Q221" s="745">
        <v>315644.62</v>
      </c>
      <c r="R221" s="745">
        <v>505031.4</v>
      </c>
      <c r="S221" s="745">
        <v>352779.28</v>
      </c>
      <c r="T221" s="745">
        <v>564446.86</v>
      </c>
    </row>
    <row r="222" spans="1:20">
      <c r="A222" s="744">
        <v>10</v>
      </c>
      <c r="B222" s="744" t="s">
        <v>1664</v>
      </c>
      <c r="C222" s="744"/>
      <c r="D222" s="744" t="s">
        <v>1274</v>
      </c>
      <c r="E222" s="744" t="s">
        <v>1559</v>
      </c>
      <c r="F222" s="744" t="s">
        <v>712</v>
      </c>
      <c r="G222" s="745">
        <v>111831.61</v>
      </c>
      <c r="H222" s="745">
        <v>195705.31</v>
      </c>
      <c r="I222" s="745">
        <v>144970.60999999999</v>
      </c>
      <c r="J222" s="745">
        <v>253698.57</v>
      </c>
      <c r="K222" s="745">
        <v>173163.1</v>
      </c>
      <c r="L222" s="745">
        <v>303035.43</v>
      </c>
      <c r="M222" s="745">
        <v>206272.99</v>
      </c>
      <c r="N222" s="745">
        <v>360977.73</v>
      </c>
      <c r="O222" s="745">
        <v>242698.25</v>
      </c>
      <c r="P222" s="745">
        <v>424721.94</v>
      </c>
      <c r="Q222" s="745">
        <v>266070.25</v>
      </c>
      <c r="R222" s="745">
        <v>465622.94</v>
      </c>
      <c r="S222" s="745">
        <v>288631.58</v>
      </c>
      <c r="T222" s="745">
        <v>505105.27</v>
      </c>
    </row>
    <row r="223" spans="1:20">
      <c r="A223" s="744">
        <v>10</v>
      </c>
      <c r="B223" s="744" t="s">
        <v>1664</v>
      </c>
      <c r="C223" s="744"/>
      <c r="D223" s="744" t="s">
        <v>1274</v>
      </c>
      <c r="E223" s="744" t="s">
        <v>1559</v>
      </c>
      <c r="F223" s="744" t="s">
        <v>719</v>
      </c>
      <c r="G223" s="745">
        <v>88403.199999999997</v>
      </c>
      <c r="H223" s="745">
        <v>154705.60000000001</v>
      </c>
      <c r="I223" s="745">
        <v>115656.82</v>
      </c>
      <c r="J223" s="745">
        <v>202399.44</v>
      </c>
      <c r="K223" s="745">
        <v>139955.93</v>
      </c>
      <c r="L223" s="745">
        <v>244922.87</v>
      </c>
      <c r="M223" s="745">
        <v>170957.71</v>
      </c>
      <c r="N223" s="745">
        <v>299175.99</v>
      </c>
      <c r="O223" s="745">
        <v>202664.51</v>
      </c>
      <c r="P223" s="745">
        <v>354662.88</v>
      </c>
      <c r="Q223" s="745">
        <v>223242.72</v>
      </c>
      <c r="R223" s="745">
        <v>390674.75</v>
      </c>
      <c r="S223" s="745">
        <v>242448.69</v>
      </c>
      <c r="T223" s="745">
        <v>424285.21</v>
      </c>
    </row>
    <row r="224" spans="1:20">
      <c r="A224" s="744">
        <v>10</v>
      </c>
      <c r="B224" s="744" t="s">
        <v>1664</v>
      </c>
      <c r="C224" s="744"/>
      <c r="D224" s="744" t="s">
        <v>1274</v>
      </c>
      <c r="E224" s="744" t="s">
        <v>1559</v>
      </c>
      <c r="F224" s="744" t="s">
        <v>726</v>
      </c>
      <c r="G224" s="745">
        <v>84895.81</v>
      </c>
      <c r="H224" s="745">
        <v>148567.66</v>
      </c>
      <c r="I224" s="745">
        <v>115869.15</v>
      </c>
      <c r="J224" s="745">
        <v>202771.01</v>
      </c>
      <c r="K224" s="745">
        <v>146798.95000000001</v>
      </c>
      <c r="L224" s="745">
        <v>256898.16</v>
      </c>
      <c r="M224" s="745">
        <v>193569.77</v>
      </c>
      <c r="N224" s="745">
        <v>338747.1</v>
      </c>
      <c r="O224" s="745">
        <v>239935.19</v>
      </c>
      <c r="P224" s="745">
        <v>419886.58</v>
      </c>
      <c r="Q224" s="745">
        <v>270395.01</v>
      </c>
      <c r="R224" s="745">
        <v>473191.28</v>
      </c>
      <c r="S224" s="745">
        <v>300494.48</v>
      </c>
      <c r="T224" s="745">
        <v>525865.34</v>
      </c>
    </row>
    <row r="225" spans="1:20">
      <c r="A225" s="744">
        <v>10</v>
      </c>
      <c r="B225" s="744" t="s">
        <v>1664</v>
      </c>
      <c r="C225" s="744"/>
      <c r="D225" s="744" t="s">
        <v>1274</v>
      </c>
      <c r="E225" s="744" t="s">
        <v>1559</v>
      </c>
      <c r="F225" s="744" t="s">
        <v>301</v>
      </c>
      <c r="G225" s="745">
        <v>90401.05</v>
      </c>
      <c r="H225" s="745">
        <v>144641.68</v>
      </c>
      <c r="I225" s="745">
        <v>126561.47</v>
      </c>
      <c r="J225" s="745">
        <v>202498.35</v>
      </c>
      <c r="K225" s="745">
        <v>162721.89000000001</v>
      </c>
      <c r="L225" s="745">
        <v>260355.02</v>
      </c>
      <c r="M225" s="745">
        <v>216962.51</v>
      </c>
      <c r="N225" s="745">
        <v>347140.03</v>
      </c>
      <c r="O225" s="745">
        <v>271203.14</v>
      </c>
      <c r="P225" s="745">
        <v>433925.03</v>
      </c>
      <c r="Q225" s="745">
        <v>307363.56</v>
      </c>
      <c r="R225" s="745">
        <v>491781.71</v>
      </c>
      <c r="S225" s="745">
        <v>343523.98</v>
      </c>
      <c r="T225" s="745">
        <v>549638.38</v>
      </c>
    </row>
    <row r="226" spans="1:20">
      <c r="A226" s="744">
        <v>10</v>
      </c>
      <c r="B226" s="744" t="s">
        <v>1664</v>
      </c>
      <c r="C226" s="744"/>
      <c r="D226" s="744" t="s">
        <v>1274</v>
      </c>
      <c r="E226" s="744" t="s">
        <v>1582</v>
      </c>
      <c r="F226" s="744" t="s">
        <v>712</v>
      </c>
      <c r="G226" s="745">
        <v>112892.61</v>
      </c>
      <c r="H226" s="745">
        <v>197562.07</v>
      </c>
      <c r="I226" s="745">
        <v>146310.88</v>
      </c>
      <c r="J226" s="745">
        <v>256044.04</v>
      </c>
      <c r="K226" s="745">
        <v>174734.31</v>
      </c>
      <c r="L226" s="745">
        <v>305785.05</v>
      </c>
      <c r="M226" s="745">
        <v>208101.97</v>
      </c>
      <c r="N226" s="745">
        <v>364178.44</v>
      </c>
      <c r="O226" s="745">
        <v>244823.17</v>
      </c>
      <c r="P226" s="745">
        <v>428440.55</v>
      </c>
      <c r="Q226" s="745">
        <v>268384.23</v>
      </c>
      <c r="R226" s="745">
        <v>469672.41</v>
      </c>
      <c r="S226" s="745">
        <v>291113.44</v>
      </c>
      <c r="T226" s="745">
        <v>509448.53</v>
      </c>
    </row>
    <row r="227" spans="1:20">
      <c r="A227" s="744">
        <v>10</v>
      </c>
      <c r="B227" s="744" t="s">
        <v>1664</v>
      </c>
      <c r="C227" s="744"/>
      <c r="D227" s="744" t="s">
        <v>1274</v>
      </c>
      <c r="E227" s="744" t="s">
        <v>1582</v>
      </c>
      <c r="F227" s="744" t="s">
        <v>719</v>
      </c>
      <c r="G227" s="745">
        <v>89464.21</v>
      </c>
      <c r="H227" s="745">
        <v>156562.35999999999</v>
      </c>
      <c r="I227" s="745">
        <v>116997.09</v>
      </c>
      <c r="J227" s="745">
        <v>204744.92</v>
      </c>
      <c r="K227" s="745">
        <v>141527.14000000001</v>
      </c>
      <c r="L227" s="745">
        <v>247672.49</v>
      </c>
      <c r="M227" s="745">
        <v>172786.68</v>
      </c>
      <c r="N227" s="745">
        <v>302376.7</v>
      </c>
      <c r="O227" s="745">
        <v>204789.43</v>
      </c>
      <c r="P227" s="745">
        <v>358381.5</v>
      </c>
      <c r="Q227" s="745">
        <v>225556.69</v>
      </c>
      <c r="R227" s="745">
        <v>394724.22</v>
      </c>
      <c r="S227" s="745">
        <v>244930.56</v>
      </c>
      <c r="T227" s="745">
        <v>428628.47</v>
      </c>
    </row>
    <row r="228" spans="1:20">
      <c r="A228" s="744">
        <v>10</v>
      </c>
      <c r="B228" s="744" t="s">
        <v>1664</v>
      </c>
      <c r="C228" s="744"/>
      <c r="D228" s="744" t="s">
        <v>1274</v>
      </c>
      <c r="E228" s="744" t="s">
        <v>1582</v>
      </c>
      <c r="F228" s="744" t="s">
        <v>726</v>
      </c>
      <c r="G228" s="745">
        <v>86083.04</v>
      </c>
      <c r="H228" s="745">
        <v>150645.32999999999</v>
      </c>
      <c r="I228" s="745">
        <v>117531.28</v>
      </c>
      <c r="J228" s="745">
        <v>205679.74</v>
      </c>
      <c r="K228" s="745">
        <v>148935.97</v>
      </c>
      <c r="L228" s="745">
        <v>260637.95</v>
      </c>
      <c r="M228" s="745">
        <v>196419.14</v>
      </c>
      <c r="N228" s="745">
        <v>343733.49</v>
      </c>
      <c r="O228" s="745">
        <v>243496.9</v>
      </c>
      <c r="P228" s="745">
        <v>426119.57</v>
      </c>
      <c r="Q228" s="745">
        <v>274431.62</v>
      </c>
      <c r="R228" s="745">
        <v>480255.33</v>
      </c>
      <c r="S228" s="745">
        <v>305005.98</v>
      </c>
      <c r="T228" s="745">
        <v>533760.47</v>
      </c>
    </row>
    <row r="229" spans="1:20">
      <c r="A229" s="744">
        <v>10</v>
      </c>
      <c r="B229" s="744" t="s">
        <v>1664</v>
      </c>
      <c r="C229" s="744"/>
      <c r="D229" s="744" t="s">
        <v>1274</v>
      </c>
      <c r="E229" s="744" t="s">
        <v>1582</v>
      </c>
      <c r="F229" s="744" t="s">
        <v>301</v>
      </c>
      <c r="G229" s="745">
        <v>91375.29</v>
      </c>
      <c r="H229" s="745">
        <v>146200.47</v>
      </c>
      <c r="I229" s="745">
        <v>127925.41</v>
      </c>
      <c r="J229" s="745">
        <v>204680.65</v>
      </c>
      <c r="K229" s="745">
        <v>164475.51999999999</v>
      </c>
      <c r="L229" s="745">
        <v>263160.84000000003</v>
      </c>
      <c r="M229" s="745">
        <v>219300.7</v>
      </c>
      <c r="N229" s="745">
        <v>350881.12</v>
      </c>
      <c r="O229" s="745">
        <v>274125.87</v>
      </c>
      <c r="P229" s="745">
        <v>438601.4</v>
      </c>
      <c r="Q229" s="745">
        <v>310675.98</v>
      </c>
      <c r="R229" s="745">
        <v>497081.58</v>
      </c>
      <c r="S229" s="745">
        <v>347226.1</v>
      </c>
      <c r="T229" s="745">
        <v>555561.77</v>
      </c>
    </row>
    <row r="230" spans="1:20">
      <c r="A230" s="744">
        <v>2</v>
      </c>
      <c r="B230" s="744" t="s">
        <v>1665</v>
      </c>
      <c r="C230" s="744"/>
      <c r="D230" s="744" t="s">
        <v>1235</v>
      </c>
      <c r="E230" s="744" t="s">
        <v>1235</v>
      </c>
      <c r="F230" s="744" t="s">
        <v>712</v>
      </c>
      <c r="G230" s="745">
        <v>132313.24</v>
      </c>
      <c r="H230" s="745">
        <v>231548.17</v>
      </c>
      <c r="I230" s="745">
        <v>172034.66</v>
      </c>
      <c r="J230" s="745">
        <v>301060.65000000002</v>
      </c>
      <c r="K230" s="745">
        <v>205924.04</v>
      </c>
      <c r="L230" s="745">
        <v>360367.07</v>
      </c>
      <c r="M230" s="745">
        <v>245920.87</v>
      </c>
      <c r="N230" s="745">
        <v>430361.52</v>
      </c>
      <c r="O230" s="745">
        <v>289742.17</v>
      </c>
      <c r="P230" s="745">
        <v>507048.8</v>
      </c>
      <c r="Q230" s="745">
        <v>317871.93</v>
      </c>
      <c r="R230" s="745">
        <v>556275.88</v>
      </c>
      <c r="S230" s="745">
        <v>345239.39</v>
      </c>
      <c r="T230" s="745">
        <v>604168.93000000005</v>
      </c>
    </row>
    <row r="231" spans="1:20">
      <c r="A231" s="744">
        <v>2</v>
      </c>
      <c r="B231" s="744" t="s">
        <v>1665</v>
      </c>
      <c r="C231" s="744"/>
      <c r="D231" s="744" t="s">
        <v>1235</v>
      </c>
      <c r="E231" s="744" t="s">
        <v>1235</v>
      </c>
      <c r="F231" s="744" t="s">
        <v>719</v>
      </c>
      <c r="G231" s="745">
        <v>101348.42</v>
      </c>
      <c r="H231" s="745">
        <v>177359.74</v>
      </c>
      <c r="I231" s="745">
        <v>133291.26</v>
      </c>
      <c r="J231" s="745">
        <v>233259.71</v>
      </c>
      <c r="K231" s="745">
        <v>162034.82999999999</v>
      </c>
      <c r="L231" s="745">
        <v>283560.96000000002</v>
      </c>
      <c r="M231" s="745">
        <v>199245.42</v>
      </c>
      <c r="N231" s="745">
        <v>348679.49</v>
      </c>
      <c r="O231" s="745">
        <v>236830.44</v>
      </c>
      <c r="P231" s="745">
        <v>414453.27</v>
      </c>
      <c r="Q231" s="745">
        <v>261267.7</v>
      </c>
      <c r="R231" s="745">
        <v>457218.48</v>
      </c>
      <c r="S231" s="745">
        <v>284200.46999999997</v>
      </c>
      <c r="T231" s="745">
        <v>497350.82</v>
      </c>
    </row>
    <row r="232" spans="1:20">
      <c r="A232" s="744">
        <v>2</v>
      </c>
      <c r="B232" s="744" t="s">
        <v>1665</v>
      </c>
      <c r="C232" s="744"/>
      <c r="D232" s="744" t="s">
        <v>1235</v>
      </c>
      <c r="E232" s="744" t="s">
        <v>1235</v>
      </c>
      <c r="F232" s="744" t="s">
        <v>726</v>
      </c>
      <c r="G232" s="745">
        <v>94869.62</v>
      </c>
      <c r="H232" s="745">
        <v>166021.82999999999</v>
      </c>
      <c r="I232" s="745">
        <v>128872.28</v>
      </c>
      <c r="J232" s="745">
        <v>225526.49</v>
      </c>
      <c r="K232" s="745">
        <v>162817.39000000001</v>
      </c>
      <c r="L232" s="745">
        <v>284930.44</v>
      </c>
      <c r="M232" s="745">
        <v>214232.18</v>
      </c>
      <c r="N232" s="745">
        <v>374906.31</v>
      </c>
      <c r="O232" s="745">
        <v>265111.15000000002</v>
      </c>
      <c r="P232" s="745">
        <v>463944.5</v>
      </c>
      <c r="Q232" s="745">
        <v>298435.11</v>
      </c>
      <c r="R232" s="745">
        <v>522261.44</v>
      </c>
      <c r="S232" s="745">
        <v>331282.78999999998</v>
      </c>
      <c r="T232" s="745">
        <v>579744.88</v>
      </c>
    </row>
    <row r="233" spans="1:20">
      <c r="A233" s="744">
        <v>2</v>
      </c>
      <c r="B233" s="744" t="s">
        <v>1665</v>
      </c>
      <c r="C233" s="744"/>
      <c r="D233" s="744" t="s">
        <v>1235</v>
      </c>
      <c r="E233" s="744" t="s">
        <v>1235</v>
      </c>
      <c r="F233" s="744" t="s">
        <v>301</v>
      </c>
      <c r="G233" s="745">
        <v>105255.79</v>
      </c>
      <c r="H233" s="745">
        <v>168409.27</v>
      </c>
      <c r="I233" s="745">
        <v>147358.10999999999</v>
      </c>
      <c r="J233" s="745">
        <v>235772.98</v>
      </c>
      <c r="K233" s="745">
        <v>189460.43</v>
      </c>
      <c r="L233" s="745">
        <v>303136.69</v>
      </c>
      <c r="M233" s="745">
        <v>252613.9</v>
      </c>
      <c r="N233" s="745">
        <v>404182.25</v>
      </c>
      <c r="O233" s="745">
        <v>315767.38</v>
      </c>
      <c r="P233" s="745">
        <v>505227.81</v>
      </c>
      <c r="Q233" s="745">
        <v>357869.69</v>
      </c>
      <c r="R233" s="745">
        <v>572591.52</v>
      </c>
      <c r="S233" s="745">
        <v>399972.01</v>
      </c>
      <c r="T233" s="745">
        <v>639955.22</v>
      </c>
    </row>
    <row r="234" spans="1:20">
      <c r="A234" s="744">
        <v>2</v>
      </c>
      <c r="B234" s="744" t="s">
        <v>1665</v>
      </c>
      <c r="C234" s="744"/>
      <c r="D234" s="744" t="s">
        <v>1255</v>
      </c>
      <c r="E234" s="744" t="s">
        <v>1308</v>
      </c>
      <c r="F234" s="744" t="s">
        <v>712</v>
      </c>
      <c r="G234" s="745">
        <v>141028.99</v>
      </c>
      <c r="H234" s="745">
        <v>246800.73</v>
      </c>
      <c r="I234" s="745">
        <v>182863.16</v>
      </c>
      <c r="J234" s="745">
        <v>320010.53000000003</v>
      </c>
      <c r="K234" s="745">
        <v>218461.09</v>
      </c>
      <c r="L234" s="745">
        <v>382306.91</v>
      </c>
      <c r="M234" s="745">
        <v>260284.59</v>
      </c>
      <c r="N234" s="745">
        <v>455498.03</v>
      </c>
      <c r="O234" s="745">
        <v>306280.81</v>
      </c>
      <c r="P234" s="745">
        <v>535991.42000000004</v>
      </c>
      <c r="Q234" s="745">
        <v>335794.97</v>
      </c>
      <c r="R234" s="745">
        <v>587641.19999999995</v>
      </c>
      <c r="S234" s="745">
        <v>364303.35</v>
      </c>
      <c r="T234" s="745">
        <v>637530.85</v>
      </c>
    </row>
    <row r="235" spans="1:20">
      <c r="A235" s="744">
        <v>2</v>
      </c>
      <c r="B235" s="744" t="s">
        <v>1665</v>
      </c>
      <c r="C235" s="744"/>
      <c r="D235" s="744" t="s">
        <v>1255</v>
      </c>
      <c r="E235" s="744" t="s">
        <v>1308</v>
      </c>
      <c r="F235" s="744" t="s">
        <v>719</v>
      </c>
      <c r="G235" s="745">
        <v>111211.02</v>
      </c>
      <c r="H235" s="745">
        <v>194619.28</v>
      </c>
      <c r="I235" s="745">
        <v>145554.71</v>
      </c>
      <c r="J235" s="745">
        <v>254720.74</v>
      </c>
      <c r="K235" s="745">
        <v>176197.42</v>
      </c>
      <c r="L235" s="745">
        <v>308345.48</v>
      </c>
      <c r="M235" s="745">
        <v>215337.87</v>
      </c>
      <c r="N235" s="745">
        <v>376841.28</v>
      </c>
      <c r="O235" s="745">
        <v>255328.78</v>
      </c>
      <c r="P235" s="745">
        <v>446825.36</v>
      </c>
      <c r="Q235" s="745">
        <v>281287.2</v>
      </c>
      <c r="R235" s="745">
        <v>492252.6</v>
      </c>
      <c r="S235" s="745">
        <v>305525.13</v>
      </c>
      <c r="T235" s="745">
        <v>534668.97</v>
      </c>
    </row>
    <row r="236" spans="1:20">
      <c r="A236" s="744">
        <v>2</v>
      </c>
      <c r="B236" s="744" t="s">
        <v>1665</v>
      </c>
      <c r="C236" s="744"/>
      <c r="D236" s="744" t="s">
        <v>1255</v>
      </c>
      <c r="E236" s="744" t="s">
        <v>1308</v>
      </c>
      <c r="F236" s="744" t="s">
        <v>726</v>
      </c>
      <c r="G236" s="745">
        <v>106592.14</v>
      </c>
      <c r="H236" s="745">
        <v>186536.25</v>
      </c>
      <c r="I236" s="745">
        <v>145429.93</v>
      </c>
      <c r="J236" s="745">
        <v>254502.38</v>
      </c>
      <c r="K236" s="745">
        <v>184212.3</v>
      </c>
      <c r="L236" s="745">
        <v>322371.53000000003</v>
      </c>
      <c r="M236" s="745">
        <v>242864.57</v>
      </c>
      <c r="N236" s="745">
        <v>425012.99</v>
      </c>
      <c r="O236" s="745">
        <v>301000.86</v>
      </c>
      <c r="P236" s="745">
        <v>526751.5</v>
      </c>
      <c r="Q236" s="745">
        <v>339185.09</v>
      </c>
      <c r="R236" s="745">
        <v>593573.9</v>
      </c>
      <c r="S236" s="745">
        <v>376910.67</v>
      </c>
      <c r="T236" s="745">
        <v>659593.68000000005</v>
      </c>
    </row>
    <row r="237" spans="1:20">
      <c r="A237" s="744">
        <v>2</v>
      </c>
      <c r="B237" s="744" t="s">
        <v>1665</v>
      </c>
      <c r="C237" s="744"/>
      <c r="D237" s="744" t="s">
        <v>1255</v>
      </c>
      <c r="E237" s="744" t="s">
        <v>1308</v>
      </c>
      <c r="F237" s="744" t="s">
        <v>301</v>
      </c>
      <c r="G237" s="745">
        <v>113860.21</v>
      </c>
      <c r="H237" s="745">
        <v>182176.34</v>
      </c>
      <c r="I237" s="745">
        <v>159404.29999999999</v>
      </c>
      <c r="J237" s="745">
        <v>255046.88</v>
      </c>
      <c r="K237" s="745">
        <v>204948.38</v>
      </c>
      <c r="L237" s="745">
        <v>327917.42</v>
      </c>
      <c r="M237" s="745">
        <v>273264.51</v>
      </c>
      <c r="N237" s="745">
        <v>437223.22</v>
      </c>
      <c r="O237" s="745">
        <v>341580.64</v>
      </c>
      <c r="P237" s="745">
        <v>546529.03</v>
      </c>
      <c r="Q237" s="745">
        <v>387124.72</v>
      </c>
      <c r="R237" s="745">
        <v>619399.56999999995</v>
      </c>
      <c r="S237" s="745">
        <v>432668.81</v>
      </c>
      <c r="T237" s="745">
        <v>692270.11</v>
      </c>
    </row>
    <row r="238" spans="1:20">
      <c r="A238" s="744">
        <v>2</v>
      </c>
      <c r="B238" s="744" t="s">
        <v>1665</v>
      </c>
      <c r="C238" s="744"/>
      <c r="D238" s="744" t="s">
        <v>1255</v>
      </c>
      <c r="E238" s="744" t="s">
        <v>1355</v>
      </c>
      <c r="F238" s="744" t="s">
        <v>712</v>
      </c>
      <c r="G238" s="745">
        <v>130632.1</v>
      </c>
      <c r="H238" s="745">
        <v>228606.17</v>
      </c>
      <c r="I238" s="745">
        <v>169222.05</v>
      </c>
      <c r="J238" s="745">
        <v>296138.58</v>
      </c>
      <c r="K238" s="745">
        <v>202029.13</v>
      </c>
      <c r="L238" s="745">
        <v>353550.98</v>
      </c>
      <c r="M238" s="745">
        <v>240512.48</v>
      </c>
      <c r="N238" s="745">
        <v>420896.85</v>
      </c>
      <c r="O238" s="745">
        <v>282891.56</v>
      </c>
      <c r="P238" s="745">
        <v>495060.23</v>
      </c>
      <c r="Q238" s="745">
        <v>310080.94</v>
      </c>
      <c r="R238" s="745">
        <v>542641.64</v>
      </c>
      <c r="S238" s="745">
        <v>336277.25</v>
      </c>
      <c r="T238" s="745">
        <v>588485.18000000005</v>
      </c>
    </row>
    <row r="239" spans="1:20">
      <c r="A239" s="744">
        <v>2</v>
      </c>
      <c r="B239" s="744" t="s">
        <v>1665</v>
      </c>
      <c r="C239" s="744"/>
      <c r="D239" s="744" t="s">
        <v>1255</v>
      </c>
      <c r="E239" s="744" t="s">
        <v>1355</v>
      </c>
      <c r="F239" s="744" t="s">
        <v>719</v>
      </c>
      <c r="G239" s="745">
        <v>104025.29</v>
      </c>
      <c r="H239" s="745">
        <v>182044.26</v>
      </c>
      <c r="I239" s="745">
        <v>135931.43</v>
      </c>
      <c r="J239" s="745">
        <v>237880</v>
      </c>
      <c r="K239" s="745">
        <v>164316.93</v>
      </c>
      <c r="L239" s="745">
        <v>287554.62</v>
      </c>
      <c r="M239" s="745">
        <v>200406.18</v>
      </c>
      <c r="N239" s="745">
        <v>350710.82</v>
      </c>
      <c r="O239" s="745">
        <v>237426.67</v>
      </c>
      <c r="P239" s="745">
        <v>415496.66</v>
      </c>
      <c r="Q239" s="745">
        <v>261443.24</v>
      </c>
      <c r="R239" s="745">
        <v>457525.66</v>
      </c>
      <c r="S239" s="745">
        <v>283828.99</v>
      </c>
      <c r="T239" s="745">
        <v>496700.73</v>
      </c>
    </row>
    <row r="240" spans="1:20">
      <c r="A240" s="744">
        <v>2</v>
      </c>
      <c r="B240" s="744" t="s">
        <v>1665</v>
      </c>
      <c r="C240" s="744"/>
      <c r="D240" s="744" t="s">
        <v>1255</v>
      </c>
      <c r="E240" s="744" t="s">
        <v>1355</v>
      </c>
      <c r="F240" s="744" t="s">
        <v>726</v>
      </c>
      <c r="G240" s="745">
        <v>100473.82</v>
      </c>
      <c r="H240" s="745">
        <v>175829.18</v>
      </c>
      <c r="I240" s="745">
        <v>137273.41</v>
      </c>
      <c r="J240" s="745">
        <v>240228.47</v>
      </c>
      <c r="K240" s="745">
        <v>174023.55</v>
      </c>
      <c r="L240" s="745">
        <v>304541.21000000002</v>
      </c>
      <c r="M240" s="745">
        <v>229575.91</v>
      </c>
      <c r="N240" s="745">
        <v>401757.84</v>
      </c>
      <c r="O240" s="745">
        <v>284667.87</v>
      </c>
      <c r="P240" s="745">
        <v>498168.77</v>
      </c>
      <c r="Q240" s="745">
        <v>320884.28000000003</v>
      </c>
      <c r="R240" s="745">
        <v>561547.49</v>
      </c>
      <c r="S240" s="745">
        <v>356691.44</v>
      </c>
      <c r="T240" s="745">
        <v>624210.03</v>
      </c>
    </row>
    <row r="241" spans="1:20">
      <c r="A241" s="744">
        <v>2</v>
      </c>
      <c r="B241" s="744" t="s">
        <v>1665</v>
      </c>
      <c r="C241" s="744"/>
      <c r="D241" s="744" t="s">
        <v>1255</v>
      </c>
      <c r="E241" s="744" t="s">
        <v>1355</v>
      </c>
      <c r="F241" s="744" t="s">
        <v>301</v>
      </c>
      <c r="G241" s="745">
        <v>105997.42</v>
      </c>
      <c r="H241" s="745">
        <v>169595.88</v>
      </c>
      <c r="I241" s="745">
        <v>148396.39000000001</v>
      </c>
      <c r="J241" s="745">
        <v>237434.23</v>
      </c>
      <c r="K241" s="745">
        <v>190795.36</v>
      </c>
      <c r="L241" s="745">
        <v>305272.58</v>
      </c>
      <c r="M241" s="745">
        <v>254393.81</v>
      </c>
      <c r="N241" s="745">
        <v>407030.11</v>
      </c>
      <c r="O241" s="745">
        <v>317992.27</v>
      </c>
      <c r="P241" s="745">
        <v>508787.64</v>
      </c>
      <c r="Q241" s="745">
        <v>360391.24</v>
      </c>
      <c r="R241" s="745">
        <v>576625.99</v>
      </c>
      <c r="S241" s="745">
        <v>402790.21</v>
      </c>
      <c r="T241" s="745">
        <v>644464.34</v>
      </c>
    </row>
    <row r="242" spans="1:20">
      <c r="A242" s="744">
        <v>2</v>
      </c>
      <c r="B242" s="744" t="s">
        <v>1665</v>
      </c>
      <c r="C242" s="744"/>
      <c r="D242" s="744" t="s">
        <v>1255</v>
      </c>
      <c r="E242" s="744" t="s">
        <v>1400</v>
      </c>
      <c r="F242" s="744" t="s">
        <v>712</v>
      </c>
      <c r="G242" s="745">
        <v>136361.04999999999</v>
      </c>
      <c r="H242" s="745">
        <v>238631.84</v>
      </c>
      <c r="I242" s="745">
        <v>176712.75</v>
      </c>
      <c r="J242" s="745">
        <v>309247.31</v>
      </c>
      <c r="K242" s="745">
        <v>211030.73</v>
      </c>
      <c r="L242" s="745">
        <v>369303.77</v>
      </c>
      <c r="M242" s="745">
        <v>251313.04</v>
      </c>
      <c r="N242" s="745">
        <v>439797.82</v>
      </c>
      <c r="O242" s="745">
        <v>295648.65999999997</v>
      </c>
      <c r="P242" s="745">
        <v>517385.16</v>
      </c>
      <c r="Q242" s="745">
        <v>324094.96000000002</v>
      </c>
      <c r="R242" s="745">
        <v>567166.18000000005</v>
      </c>
      <c r="S242" s="745">
        <v>351531.24</v>
      </c>
      <c r="T242" s="745">
        <v>615179.68000000005</v>
      </c>
    </row>
    <row r="243" spans="1:20">
      <c r="A243" s="744">
        <v>2</v>
      </c>
      <c r="B243" s="744" t="s">
        <v>1665</v>
      </c>
      <c r="C243" s="744"/>
      <c r="D243" s="744" t="s">
        <v>1255</v>
      </c>
      <c r="E243" s="744" t="s">
        <v>1400</v>
      </c>
      <c r="F243" s="744" t="s">
        <v>719</v>
      </c>
      <c r="G243" s="745">
        <v>108148.66</v>
      </c>
      <c r="H243" s="745">
        <v>189260.16</v>
      </c>
      <c r="I243" s="745">
        <v>141413.21</v>
      </c>
      <c r="J243" s="745">
        <v>247473.12</v>
      </c>
      <c r="K243" s="745">
        <v>171042.78</v>
      </c>
      <c r="L243" s="745">
        <v>299324.87</v>
      </c>
      <c r="M243" s="745">
        <v>208786.53</v>
      </c>
      <c r="N243" s="745">
        <v>365376.42</v>
      </c>
      <c r="O243" s="745">
        <v>247440.19</v>
      </c>
      <c r="P243" s="745">
        <v>433020.34</v>
      </c>
      <c r="Q243" s="745">
        <v>272522.21999999997</v>
      </c>
      <c r="R243" s="745">
        <v>476913.89</v>
      </c>
      <c r="S243" s="745">
        <v>295918</v>
      </c>
      <c r="T243" s="745">
        <v>517856.51</v>
      </c>
    </row>
    <row r="244" spans="1:20">
      <c r="A244" s="744">
        <v>2</v>
      </c>
      <c r="B244" s="744" t="s">
        <v>1665</v>
      </c>
      <c r="C244" s="744"/>
      <c r="D244" s="744" t="s">
        <v>1255</v>
      </c>
      <c r="E244" s="744" t="s">
        <v>1400</v>
      </c>
      <c r="F244" s="744" t="s">
        <v>726</v>
      </c>
      <c r="G244" s="745">
        <v>104126.61</v>
      </c>
      <c r="H244" s="745">
        <v>182221.56</v>
      </c>
      <c r="I244" s="745">
        <v>142182.74</v>
      </c>
      <c r="J244" s="745">
        <v>248819.8</v>
      </c>
      <c r="K244" s="745">
        <v>180186.45</v>
      </c>
      <c r="L244" s="745">
        <v>315326.28000000003</v>
      </c>
      <c r="M244" s="745">
        <v>237644.93</v>
      </c>
      <c r="N244" s="745">
        <v>415878.63</v>
      </c>
      <c r="O244" s="745">
        <v>294615.23</v>
      </c>
      <c r="P244" s="745">
        <v>515576.66</v>
      </c>
      <c r="Q244" s="745">
        <v>332053</v>
      </c>
      <c r="R244" s="745">
        <v>581092.75</v>
      </c>
      <c r="S244" s="745">
        <v>369056.83</v>
      </c>
      <c r="T244" s="745">
        <v>645849.44999999995</v>
      </c>
    </row>
    <row r="245" spans="1:20">
      <c r="A245" s="744">
        <v>2</v>
      </c>
      <c r="B245" s="744" t="s">
        <v>1665</v>
      </c>
      <c r="C245" s="744"/>
      <c r="D245" s="744" t="s">
        <v>1255</v>
      </c>
      <c r="E245" s="744" t="s">
        <v>1400</v>
      </c>
      <c r="F245" s="744" t="s">
        <v>301</v>
      </c>
      <c r="G245" s="745">
        <v>110415.94</v>
      </c>
      <c r="H245" s="745">
        <v>176665.51</v>
      </c>
      <c r="I245" s="745">
        <v>154582.32</v>
      </c>
      <c r="J245" s="745">
        <v>247331.72</v>
      </c>
      <c r="K245" s="745">
        <v>198748.7</v>
      </c>
      <c r="L245" s="745">
        <v>317997.92</v>
      </c>
      <c r="M245" s="745">
        <v>264998.27</v>
      </c>
      <c r="N245" s="745">
        <v>423997.23</v>
      </c>
      <c r="O245" s="745">
        <v>331247.83</v>
      </c>
      <c r="P245" s="745">
        <v>529996.54</v>
      </c>
      <c r="Q245" s="745">
        <v>375414.21</v>
      </c>
      <c r="R245" s="745">
        <v>600662.75</v>
      </c>
      <c r="S245" s="745">
        <v>419580.59</v>
      </c>
      <c r="T245" s="745">
        <v>671328.95</v>
      </c>
    </row>
    <row r="246" spans="1:20">
      <c r="A246" s="744">
        <v>2</v>
      </c>
      <c r="B246" s="744" t="s">
        <v>1665</v>
      </c>
      <c r="C246" s="744"/>
      <c r="D246" s="744" t="s">
        <v>1255</v>
      </c>
      <c r="E246" s="744" t="s">
        <v>1444</v>
      </c>
      <c r="F246" s="744" t="s">
        <v>712</v>
      </c>
      <c r="G246" s="745">
        <v>134360.16</v>
      </c>
      <c r="H246" s="745">
        <v>235130.27</v>
      </c>
      <c r="I246" s="745">
        <v>174257.72</v>
      </c>
      <c r="J246" s="745">
        <v>304951.01</v>
      </c>
      <c r="K246" s="745">
        <v>208215.59</v>
      </c>
      <c r="L246" s="745">
        <v>364377.28</v>
      </c>
      <c r="M246" s="745">
        <v>248128.11</v>
      </c>
      <c r="N246" s="745">
        <v>434224.19</v>
      </c>
      <c r="O246" s="745">
        <v>292008.08</v>
      </c>
      <c r="P246" s="745">
        <v>511014.15</v>
      </c>
      <c r="Q246" s="745">
        <v>320165.3</v>
      </c>
      <c r="R246" s="745">
        <v>560289.28000000003</v>
      </c>
      <c r="S246" s="745">
        <v>347380.26</v>
      </c>
      <c r="T246" s="745">
        <v>607915.46</v>
      </c>
    </row>
    <row r="247" spans="1:20">
      <c r="A247" s="744">
        <v>2</v>
      </c>
      <c r="B247" s="744" t="s">
        <v>1665</v>
      </c>
      <c r="C247" s="744"/>
      <c r="D247" s="744" t="s">
        <v>1255</v>
      </c>
      <c r="E247" s="744" t="s">
        <v>1444</v>
      </c>
      <c r="F247" s="744" t="s">
        <v>719</v>
      </c>
      <c r="G247" s="745">
        <v>105689.03</v>
      </c>
      <c r="H247" s="745">
        <v>184955.8</v>
      </c>
      <c r="I247" s="745">
        <v>138384.21</v>
      </c>
      <c r="J247" s="745">
        <v>242172.36</v>
      </c>
      <c r="K247" s="745">
        <v>167577.44</v>
      </c>
      <c r="L247" s="745">
        <v>293260.52</v>
      </c>
      <c r="M247" s="745">
        <v>204910.11</v>
      </c>
      <c r="N247" s="745">
        <v>358592.69</v>
      </c>
      <c r="O247" s="745">
        <v>243015.74</v>
      </c>
      <c r="P247" s="745">
        <v>425277.54</v>
      </c>
      <c r="Q247" s="745">
        <v>267753.98</v>
      </c>
      <c r="R247" s="745">
        <v>468569.47</v>
      </c>
      <c r="S247" s="745">
        <v>290862.74</v>
      </c>
      <c r="T247" s="745">
        <v>509009.8</v>
      </c>
    </row>
    <row r="248" spans="1:20">
      <c r="A248" s="744">
        <v>2</v>
      </c>
      <c r="B248" s="744" t="s">
        <v>1665</v>
      </c>
      <c r="C248" s="744"/>
      <c r="D248" s="744" t="s">
        <v>1255</v>
      </c>
      <c r="E248" s="744" t="s">
        <v>1444</v>
      </c>
      <c r="F248" s="744" t="s">
        <v>726</v>
      </c>
      <c r="G248" s="745">
        <v>101099.72</v>
      </c>
      <c r="H248" s="745">
        <v>176924.52</v>
      </c>
      <c r="I248" s="745">
        <v>137886.66</v>
      </c>
      <c r="J248" s="745">
        <v>241301.66</v>
      </c>
      <c r="K248" s="745">
        <v>174620.31</v>
      </c>
      <c r="L248" s="745">
        <v>305585.55</v>
      </c>
      <c r="M248" s="745">
        <v>230181.09</v>
      </c>
      <c r="N248" s="745">
        <v>402816.9</v>
      </c>
      <c r="O248" s="745">
        <v>285245.73</v>
      </c>
      <c r="P248" s="745">
        <v>499180.03</v>
      </c>
      <c r="Q248" s="745">
        <v>321404.25</v>
      </c>
      <c r="R248" s="745">
        <v>562457.43000000005</v>
      </c>
      <c r="S248" s="745">
        <v>357121.76</v>
      </c>
      <c r="T248" s="745">
        <v>624963.07999999996</v>
      </c>
    </row>
    <row r="249" spans="1:20">
      <c r="A249" s="744">
        <v>2</v>
      </c>
      <c r="B249" s="744" t="s">
        <v>1665</v>
      </c>
      <c r="C249" s="744"/>
      <c r="D249" s="744" t="s">
        <v>1255</v>
      </c>
      <c r="E249" s="744" t="s">
        <v>1444</v>
      </c>
      <c r="F249" s="744" t="s">
        <v>301</v>
      </c>
      <c r="G249" s="745">
        <v>108338.11</v>
      </c>
      <c r="H249" s="745">
        <v>173340.98</v>
      </c>
      <c r="I249" s="745">
        <v>151673.35999999999</v>
      </c>
      <c r="J249" s="745">
        <v>242677.37</v>
      </c>
      <c r="K249" s="745">
        <v>195008.6</v>
      </c>
      <c r="L249" s="745">
        <v>312013.77</v>
      </c>
      <c r="M249" s="745">
        <v>260011.47</v>
      </c>
      <c r="N249" s="745">
        <v>416018.35</v>
      </c>
      <c r="O249" s="745">
        <v>325014.33</v>
      </c>
      <c r="P249" s="745">
        <v>520022.94</v>
      </c>
      <c r="Q249" s="745">
        <v>368349.58</v>
      </c>
      <c r="R249" s="745">
        <v>589359.34</v>
      </c>
      <c r="S249" s="745">
        <v>411684.82</v>
      </c>
      <c r="T249" s="745">
        <v>658695.73</v>
      </c>
    </row>
    <row r="250" spans="1:20">
      <c r="A250" s="744">
        <v>2</v>
      </c>
      <c r="B250" s="744" t="s">
        <v>1665</v>
      </c>
      <c r="C250" s="744"/>
      <c r="D250" s="744" t="s">
        <v>1255</v>
      </c>
      <c r="E250" s="744" t="s">
        <v>1484</v>
      </c>
      <c r="F250" s="744" t="s">
        <v>712</v>
      </c>
      <c r="G250" s="745">
        <v>134360.16</v>
      </c>
      <c r="H250" s="745">
        <v>235130.27</v>
      </c>
      <c r="I250" s="745">
        <v>174257.72</v>
      </c>
      <c r="J250" s="745">
        <v>304951.01</v>
      </c>
      <c r="K250" s="745">
        <v>208215.59</v>
      </c>
      <c r="L250" s="745">
        <v>364377.28</v>
      </c>
      <c r="M250" s="745">
        <v>248128.11</v>
      </c>
      <c r="N250" s="745">
        <v>434224.19</v>
      </c>
      <c r="O250" s="745">
        <v>292008.08</v>
      </c>
      <c r="P250" s="745">
        <v>511014.15</v>
      </c>
      <c r="Q250" s="745">
        <v>320165.3</v>
      </c>
      <c r="R250" s="745">
        <v>560289.28000000003</v>
      </c>
      <c r="S250" s="745">
        <v>347380.26</v>
      </c>
      <c r="T250" s="745">
        <v>607915.46</v>
      </c>
    </row>
    <row r="251" spans="1:20">
      <c r="A251" s="744">
        <v>2</v>
      </c>
      <c r="B251" s="744" t="s">
        <v>1665</v>
      </c>
      <c r="C251" s="744"/>
      <c r="D251" s="744" t="s">
        <v>1255</v>
      </c>
      <c r="E251" s="744" t="s">
        <v>1484</v>
      </c>
      <c r="F251" s="744" t="s">
        <v>719</v>
      </c>
      <c r="G251" s="745">
        <v>105689.03</v>
      </c>
      <c r="H251" s="745">
        <v>184955.8</v>
      </c>
      <c r="I251" s="745">
        <v>138384.21</v>
      </c>
      <c r="J251" s="745">
        <v>242172.36</v>
      </c>
      <c r="K251" s="745">
        <v>167577.44</v>
      </c>
      <c r="L251" s="745">
        <v>293260.52</v>
      </c>
      <c r="M251" s="745">
        <v>204910.11</v>
      </c>
      <c r="N251" s="745">
        <v>358592.69</v>
      </c>
      <c r="O251" s="745">
        <v>243015.74</v>
      </c>
      <c r="P251" s="745">
        <v>425277.54</v>
      </c>
      <c r="Q251" s="745">
        <v>267753.98</v>
      </c>
      <c r="R251" s="745">
        <v>468569.47</v>
      </c>
      <c r="S251" s="745">
        <v>290862.74</v>
      </c>
      <c r="T251" s="745">
        <v>509009.8</v>
      </c>
    </row>
    <row r="252" spans="1:20">
      <c r="A252" s="744">
        <v>2</v>
      </c>
      <c r="B252" s="744" t="s">
        <v>1665</v>
      </c>
      <c r="C252" s="744"/>
      <c r="D252" s="744" t="s">
        <v>1255</v>
      </c>
      <c r="E252" s="744" t="s">
        <v>1484</v>
      </c>
      <c r="F252" s="744" t="s">
        <v>726</v>
      </c>
      <c r="G252" s="745">
        <v>101099.72</v>
      </c>
      <c r="H252" s="745">
        <v>176924.52</v>
      </c>
      <c r="I252" s="745">
        <v>137886.66</v>
      </c>
      <c r="J252" s="745">
        <v>241301.66</v>
      </c>
      <c r="K252" s="745">
        <v>174620.31</v>
      </c>
      <c r="L252" s="745">
        <v>305585.55</v>
      </c>
      <c r="M252" s="745">
        <v>230181.09</v>
      </c>
      <c r="N252" s="745">
        <v>402816.9</v>
      </c>
      <c r="O252" s="745">
        <v>285245.73</v>
      </c>
      <c r="P252" s="745">
        <v>499180.03</v>
      </c>
      <c r="Q252" s="745">
        <v>321404.25</v>
      </c>
      <c r="R252" s="745">
        <v>562457.43000000005</v>
      </c>
      <c r="S252" s="745">
        <v>357121.76</v>
      </c>
      <c r="T252" s="745">
        <v>624963.07999999996</v>
      </c>
    </row>
    <row r="253" spans="1:20">
      <c r="A253" s="744">
        <v>2</v>
      </c>
      <c r="B253" s="744" t="s">
        <v>1665</v>
      </c>
      <c r="C253" s="744"/>
      <c r="D253" s="744" t="s">
        <v>1255</v>
      </c>
      <c r="E253" s="744" t="s">
        <v>1484</v>
      </c>
      <c r="F253" s="744" t="s">
        <v>301</v>
      </c>
      <c r="G253" s="745">
        <v>108338.11</v>
      </c>
      <c r="H253" s="745">
        <v>173340.98</v>
      </c>
      <c r="I253" s="745">
        <v>151673.35999999999</v>
      </c>
      <c r="J253" s="745">
        <v>242677.37</v>
      </c>
      <c r="K253" s="745">
        <v>195008.6</v>
      </c>
      <c r="L253" s="745">
        <v>312013.77</v>
      </c>
      <c r="M253" s="745">
        <v>260011.47</v>
      </c>
      <c r="N253" s="745">
        <v>416018.35</v>
      </c>
      <c r="O253" s="745">
        <v>325014.33</v>
      </c>
      <c r="P253" s="745">
        <v>520022.94</v>
      </c>
      <c r="Q253" s="745">
        <v>368349.58</v>
      </c>
      <c r="R253" s="745">
        <v>589359.34</v>
      </c>
      <c r="S253" s="745">
        <v>411684.82</v>
      </c>
      <c r="T253" s="745">
        <v>658695.73</v>
      </c>
    </row>
    <row r="254" spans="1:20">
      <c r="A254" s="744">
        <v>2</v>
      </c>
      <c r="B254" s="744" t="s">
        <v>1665</v>
      </c>
      <c r="C254" s="744"/>
      <c r="D254" s="744" t="s">
        <v>1255</v>
      </c>
      <c r="E254" s="744" t="s">
        <v>1520</v>
      </c>
      <c r="F254" s="744" t="s">
        <v>712</v>
      </c>
      <c r="G254" s="745">
        <v>136952.10999999999</v>
      </c>
      <c r="H254" s="745">
        <v>239666.2</v>
      </c>
      <c r="I254" s="745">
        <v>177495.65</v>
      </c>
      <c r="J254" s="745">
        <v>310617.38</v>
      </c>
      <c r="K254" s="745">
        <v>211979.98</v>
      </c>
      <c r="L254" s="745">
        <v>370964.96</v>
      </c>
      <c r="M254" s="745">
        <v>252464.05</v>
      </c>
      <c r="N254" s="745">
        <v>441812.08</v>
      </c>
      <c r="O254" s="745">
        <v>297015.76</v>
      </c>
      <c r="P254" s="745">
        <v>519777.58</v>
      </c>
      <c r="Q254" s="745">
        <v>325601.11</v>
      </c>
      <c r="R254" s="745">
        <v>569801.93000000005</v>
      </c>
      <c r="S254" s="745">
        <v>353178.55</v>
      </c>
      <c r="T254" s="745">
        <v>618062.47</v>
      </c>
    </row>
    <row r="255" spans="1:20">
      <c r="A255" s="744">
        <v>2</v>
      </c>
      <c r="B255" s="744" t="s">
        <v>1665</v>
      </c>
      <c r="C255" s="744"/>
      <c r="D255" s="744" t="s">
        <v>1255</v>
      </c>
      <c r="E255" s="744" t="s">
        <v>1520</v>
      </c>
      <c r="F255" s="744" t="s">
        <v>719</v>
      </c>
      <c r="G255" s="745">
        <v>108510.36</v>
      </c>
      <c r="H255" s="745">
        <v>189893.13</v>
      </c>
      <c r="I255" s="745">
        <v>141909.12</v>
      </c>
      <c r="J255" s="745">
        <v>248340.96</v>
      </c>
      <c r="K255" s="745">
        <v>171666.93</v>
      </c>
      <c r="L255" s="745">
        <v>300417.13</v>
      </c>
      <c r="M255" s="745">
        <v>209591.79</v>
      </c>
      <c r="N255" s="745">
        <v>366785.63</v>
      </c>
      <c r="O255" s="745">
        <v>248415.35</v>
      </c>
      <c r="P255" s="745">
        <v>434726.87</v>
      </c>
      <c r="Q255" s="745">
        <v>273609.08</v>
      </c>
      <c r="R255" s="745">
        <v>478815.88</v>
      </c>
      <c r="S255" s="745">
        <v>297113.17</v>
      </c>
      <c r="T255" s="745">
        <v>519948.06</v>
      </c>
    </row>
    <row r="256" spans="1:20">
      <c r="A256" s="744">
        <v>2</v>
      </c>
      <c r="B256" s="744" t="s">
        <v>1665</v>
      </c>
      <c r="C256" s="744"/>
      <c r="D256" s="744" t="s">
        <v>1255</v>
      </c>
      <c r="E256" s="744" t="s">
        <v>1520</v>
      </c>
      <c r="F256" s="744" t="s">
        <v>726</v>
      </c>
      <c r="G256" s="745">
        <v>104394.02</v>
      </c>
      <c r="H256" s="745">
        <v>182689.54</v>
      </c>
      <c r="I256" s="745">
        <v>142527.9</v>
      </c>
      <c r="J256" s="745">
        <v>249423.83</v>
      </c>
      <c r="K256" s="745">
        <v>180608.93</v>
      </c>
      <c r="L256" s="745">
        <v>316065.62</v>
      </c>
      <c r="M256" s="745">
        <v>238187.07</v>
      </c>
      <c r="N256" s="745">
        <v>416827.37</v>
      </c>
      <c r="O256" s="745">
        <v>295273.06</v>
      </c>
      <c r="P256" s="745">
        <v>516727.85</v>
      </c>
      <c r="Q256" s="745">
        <v>332783.53999999998</v>
      </c>
      <c r="R256" s="745">
        <v>582371.19999999995</v>
      </c>
      <c r="S256" s="745">
        <v>369856.55</v>
      </c>
      <c r="T256" s="745">
        <v>647248.97</v>
      </c>
    </row>
    <row r="257" spans="1:20">
      <c r="A257" s="744">
        <v>2</v>
      </c>
      <c r="B257" s="744" t="s">
        <v>1665</v>
      </c>
      <c r="C257" s="744"/>
      <c r="D257" s="744" t="s">
        <v>1255</v>
      </c>
      <c r="E257" s="744" t="s">
        <v>1520</v>
      </c>
      <c r="F257" s="744" t="s">
        <v>301</v>
      </c>
      <c r="G257" s="745">
        <v>110838.39</v>
      </c>
      <c r="H257" s="745">
        <v>177341.43</v>
      </c>
      <c r="I257" s="745">
        <v>155173.75</v>
      </c>
      <c r="J257" s="745">
        <v>248278.01</v>
      </c>
      <c r="K257" s="745">
        <v>199509.11</v>
      </c>
      <c r="L257" s="745">
        <v>319214.58</v>
      </c>
      <c r="M257" s="745">
        <v>266012.15000000002</v>
      </c>
      <c r="N257" s="745">
        <v>425619.44</v>
      </c>
      <c r="O257" s="745">
        <v>332515.18</v>
      </c>
      <c r="P257" s="745">
        <v>532024.30000000005</v>
      </c>
      <c r="Q257" s="745">
        <v>376850.54</v>
      </c>
      <c r="R257" s="745">
        <v>602960.87</v>
      </c>
      <c r="S257" s="745">
        <v>421185.9</v>
      </c>
      <c r="T257" s="745">
        <v>673897.45</v>
      </c>
    </row>
    <row r="258" spans="1:20">
      <c r="A258" s="744">
        <v>2</v>
      </c>
      <c r="B258" s="744" t="s">
        <v>1665</v>
      </c>
      <c r="C258" s="744"/>
      <c r="D258" s="744" t="s">
        <v>1255</v>
      </c>
      <c r="E258" s="744" t="s">
        <v>1551</v>
      </c>
      <c r="F258" s="744" t="s">
        <v>712</v>
      </c>
      <c r="G258" s="745">
        <v>136603.28</v>
      </c>
      <c r="H258" s="745">
        <v>239055.75</v>
      </c>
      <c r="I258" s="745">
        <v>177163.79</v>
      </c>
      <c r="J258" s="745">
        <v>310036.62</v>
      </c>
      <c r="K258" s="745">
        <v>211685.3</v>
      </c>
      <c r="L258" s="745">
        <v>370449.28</v>
      </c>
      <c r="M258" s="745">
        <v>252259.11</v>
      </c>
      <c r="N258" s="745">
        <v>441453.44</v>
      </c>
      <c r="O258" s="745">
        <v>296867.20000000001</v>
      </c>
      <c r="P258" s="745">
        <v>519517.6</v>
      </c>
      <c r="Q258" s="745">
        <v>325491.57</v>
      </c>
      <c r="R258" s="745">
        <v>569610.25</v>
      </c>
      <c r="S258" s="745">
        <v>353156.74</v>
      </c>
      <c r="T258" s="745">
        <v>618024.30000000005</v>
      </c>
    </row>
    <row r="259" spans="1:20">
      <c r="A259" s="744">
        <v>2</v>
      </c>
      <c r="B259" s="744" t="s">
        <v>1665</v>
      </c>
      <c r="C259" s="744"/>
      <c r="D259" s="744" t="s">
        <v>1255</v>
      </c>
      <c r="E259" s="744" t="s">
        <v>1551</v>
      </c>
      <c r="F259" s="744" t="s">
        <v>719</v>
      </c>
      <c r="G259" s="745">
        <v>107473.42</v>
      </c>
      <c r="H259" s="745">
        <v>188078.49</v>
      </c>
      <c r="I259" s="745">
        <v>140716.29999999999</v>
      </c>
      <c r="J259" s="745">
        <v>246253.52</v>
      </c>
      <c r="K259" s="745">
        <v>170396.94</v>
      </c>
      <c r="L259" s="745">
        <v>298194.65000000002</v>
      </c>
      <c r="M259" s="745">
        <v>208349.62</v>
      </c>
      <c r="N259" s="745">
        <v>364611.83</v>
      </c>
      <c r="O259" s="745">
        <v>247090.98</v>
      </c>
      <c r="P259" s="745">
        <v>432409.22</v>
      </c>
      <c r="Q259" s="745">
        <v>272241.67</v>
      </c>
      <c r="R259" s="745">
        <v>476422.93</v>
      </c>
      <c r="S259" s="745">
        <v>295734.94</v>
      </c>
      <c r="T259" s="745">
        <v>517536.15</v>
      </c>
    </row>
    <row r="260" spans="1:20">
      <c r="A260" s="744">
        <v>2</v>
      </c>
      <c r="B260" s="744" t="s">
        <v>1665</v>
      </c>
      <c r="C260" s="744"/>
      <c r="D260" s="744" t="s">
        <v>1255</v>
      </c>
      <c r="E260" s="744" t="s">
        <v>1551</v>
      </c>
      <c r="F260" s="744" t="s">
        <v>726</v>
      </c>
      <c r="G260" s="745">
        <v>102821.79</v>
      </c>
      <c r="H260" s="745">
        <v>179938.14</v>
      </c>
      <c r="I260" s="745">
        <v>140239.10999999999</v>
      </c>
      <c r="J260" s="745">
        <v>245418.45</v>
      </c>
      <c r="K260" s="745">
        <v>177602.3</v>
      </c>
      <c r="L260" s="745">
        <v>310804.02</v>
      </c>
      <c r="M260" s="745">
        <v>234114.72</v>
      </c>
      <c r="N260" s="745">
        <v>409700.77</v>
      </c>
      <c r="O260" s="745">
        <v>290123.09000000003</v>
      </c>
      <c r="P260" s="745">
        <v>507715.41</v>
      </c>
      <c r="Q260" s="745">
        <v>326901.93</v>
      </c>
      <c r="R260" s="745">
        <v>572078.38</v>
      </c>
      <c r="S260" s="745">
        <v>363232.72</v>
      </c>
      <c r="T260" s="745">
        <v>635657.25</v>
      </c>
    </row>
    <row r="261" spans="1:20">
      <c r="A261" s="744">
        <v>2</v>
      </c>
      <c r="B261" s="744" t="s">
        <v>1665</v>
      </c>
      <c r="C261" s="744"/>
      <c r="D261" s="744" t="s">
        <v>1255</v>
      </c>
      <c r="E261" s="744" t="s">
        <v>1551</v>
      </c>
      <c r="F261" s="744" t="s">
        <v>301</v>
      </c>
      <c r="G261" s="745">
        <v>110157.25</v>
      </c>
      <c r="H261" s="745">
        <v>176251.61</v>
      </c>
      <c r="I261" s="745">
        <v>154220.15</v>
      </c>
      <c r="J261" s="745">
        <v>246752.25</v>
      </c>
      <c r="K261" s="745">
        <v>198283.06</v>
      </c>
      <c r="L261" s="745">
        <v>317252.89</v>
      </c>
      <c r="M261" s="745">
        <v>264377.40999999997</v>
      </c>
      <c r="N261" s="745">
        <v>423003.86</v>
      </c>
      <c r="O261" s="745">
        <v>330471.76</v>
      </c>
      <c r="P261" s="745">
        <v>528754.81999999995</v>
      </c>
      <c r="Q261" s="745">
        <v>374534.66</v>
      </c>
      <c r="R261" s="745">
        <v>599255.47</v>
      </c>
      <c r="S261" s="745">
        <v>418597.56</v>
      </c>
      <c r="T261" s="745">
        <v>669756.11</v>
      </c>
    </row>
    <row r="262" spans="1:20">
      <c r="A262" s="744">
        <v>2</v>
      </c>
      <c r="B262" s="744" t="s">
        <v>1665</v>
      </c>
      <c r="C262" s="744"/>
      <c r="D262" s="744" t="s">
        <v>1255</v>
      </c>
      <c r="E262" s="744" t="s">
        <v>1575</v>
      </c>
      <c r="F262" s="744" t="s">
        <v>712</v>
      </c>
      <c r="G262" s="745">
        <v>134830.1</v>
      </c>
      <c r="H262" s="745">
        <v>235952.67</v>
      </c>
      <c r="I262" s="745">
        <v>174815.1</v>
      </c>
      <c r="J262" s="745">
        <v>305926.42</v>
      </c>
      <c r="K262" s="745">
        <v>208837.55</v>
      </c>
      <c r="L262" s="745">
        <v>365465.71</v>
      </c>
      <c r="M262" s="745">
        <v>248806.08</v>
      </c>
      <c r="N262" s="745">
        <v>435410.64</v>
      </c>
      <c r="O262" s="745">
        <v>292765.90999999997</v>
      </c>
      <c r="P262" s="745">
        <v>512340.34</v>
      </c>
      <c r="Q262" s="745">
        <v>320973.14</v>
      </c>
      <c r="R262" s="745">
        <v>561702.99</v>
      </c>
      <c r="S262" s="745">
        <v>348214.81</v>
      </c>
      <c r="T262" s="745">
        <v>609375.92000000004</v>
      </c>
    </row>
    <row r="263" spans="1:20">
      <c r="A263" s="744">
        <v>2</v>
      </c>
      <c r="B263" s="744" t="s">
        <v>1665</v>
      </c>
      <c r="C263" s="744"/>
      <c r="D263" s="744" t="s">
        <v>1255</v>
      </c>
      <c r="E263" s="744" t="s">
        <v>1575</v>
      </c>
      <c r="F263" s="744" t="s">
        <v>719</v>
      </c>
      <c r="G263" s="745">
        <v>106388.34</v>
      </c>
      <c r="H263" s="745">
        <v>186179.6</v>
      </c>
      <c r="I263" s="745">
        <v>139228.57</v>
      </c>
      <c r="J263" s="745">
        <v>243650</v>
      </c>
      <c r="K263" s="745">
        <v>168524.5</v>
      </c>
      <c r="L263" s="745">
        <v>294917.88</v>
      </c>
      <c r="M263" s="745">
        <v>205933.82</v>
      </c>
      <c r="N263" s="745">
        <v>360384.19</v>
      </c>
      <c r="O263" s="745">
        <v>244165.5</v>
      </c>
      <c r="P263" s="745">
        <v>427289.62</v>
      </c>
      <c r="Q263" s="745">
        <v>268981.11</v>
      </c>
      <c r="R263" s="745">
        <v>470716.93</v>
      </c>
      <c r="S263" s="745">
        <v>292149.43</v>
      </c>
      <c r="T263" s="745">
        <v>511261.51</v>
      </c>
    </row>
    <row r="264" spans="1:20">
      <c r="A264" s="744">
        <v>2</v>
      </c>
      <c r="B264" s="744" t="s">
        <v>1665</v>
      </c>
      <c r="C264" s="744"/>
      <c r="D264" s="744" t="s">
        <v>1255</v>
      </c>
      <c r="E264" s="744" t="s">
        <v>1575</v>
      </c>
      <c r="F264" s="744" t="s">
        <v>726</v>
      </c>
      <c r="G264" s="745">
        <v>102019.54</v>
      </c>
      <c r="H264" s="745">
        <v>178534.2</v>
      </c>
      <c r="I264" s="745">
        <v>139203.63</v>
      </c>
      <c r="J264" s="745">
        <v>243606.36</v>
      </c>
      <c r="K264" s="745">
        <v>176334.86</v>
      </c>
      <c r="L264" s="745">
        <v>308586.01</v>
      </c>
      <c r="M264" s="745">
        <v>232488.32000000001</v>
      </c>
      <c r="N264" s="745">
        <v>406854.56</v>
      </c>
      <c r="O264" s="745">
        <v>288149.62</v>
      </c>
      <c r="P264" s="745">
        <v>504261.83</v>
      </c>
      <c r="Q264" s="745">
        <v>324710.31</v>
      </c>
      <c r="R264" s="745">
        <v>568243.04</v>
      </c>
      <c r="S264" s="745">
        <v>360833.53</v>
      </c>
      <c r="T264" s="745">
        <v>631458.68000000005</v>
      </c>
    </row>
    <row r="265" spans="1:20">
      <c r="A265" s="744">
        <v>2</v>
      </c>
      <c r="B265" s="744" t="s">
        <v>1665</v>
      </c>
      <c r="C265" s="744"/>
      <c r="D265" s="744" t="s">
        <v>1255</v>
      </c>
      <c r="E265" s="744" t="s">
        <v>1575</v>
      </c>
      <c r="F265" s="744" t="s">
        <v>301</v>
      </c>
      <c r="G265" s="745">
        <v>108889.9</v>
      </c>
      <c r="H265" s="745">
        <v>174223.85</v>
      </c>
      <c r="I265" s="745">
        <v>152445.87</v>
      </c>
      <c r="J265" s="745">
        <v>243913.39</v>
      </c>
      <c r="K265" s="745">
        <v>196001.83</v>
      </c>
      <c r="L265" s="745">
        <v>313602.93</v>
      </c>
      <c r="M265" s="745">
        <v>261335.77</v>
      </c>
      <c r="N265" s="745">
        <v>418137.24</v>
      </c>
      <c r="O265" s="745">
        <v>326669.71000000002</v>
      </c>
      <c r="P265" s="745">
        <v>522671.55</v>
      </c>
      <c r="Q265" s="745">
        <v>370225.67</v>
      </c>
      <c r="R265" s="745">
        <v>592361.09</v>
      </c>
      <c r="S265" s="745">
        <v>413781.64</v>
      </c>
      <c r="T265" s="745">
        <v>662050.63</v>
      </c>
    </row>
    <row r="266" spans="1:20">
      <c r="A266" s="744">
        <v>2</v>
      </c>
      <c r="B266" s="744" t="s">
        <v>1665</v>
      </c>
      <c r="C266" s="744"/>
      <c r="D266" s="744" t="s">
        <v>1255</v>
      </c>
      <c r="E266" s="744" t="s">
        <v>1593</v>
      </c>
      <c r="F266" s="744" t="s">
        <v>712</v>
      </c>
      <c r="G266" s="745">
        <v>133587.41</v>
      </c>
      <c r="H266" s="745">
        <v>233777.98</v>
      </c>
      <c r="I266" s="745">
        <v>173136.54</v>
      </c>
      <c r="J266" s="745">
        <v>302988.95</v>
      </c>
      <c r="K266" s="745">
        <v>206775.4</v>
      </c>
      <c r="L266" s="745">
        <v>361856.95</v>
      </c>
      <c r="M266" s="745">
        <v>246267.54</v>
      </c>
      <c r="N266" s="745">
        <v>430968.2</v>
      </c>
      <c r="O266" s="745">
        <v>289727.07</v>
      </c>
      <c r="P266" s="745">
        <v>507022.37</v>
      </c>
      <c r="Q266" s="745">
        <v>317611.69</v>
      </c>
      <c r="R266" s="745">
        <v>555820.44999999995</v>
      </c>
      <c r="S266" s="745">
        <v>344513.82</v>
      </c>
      <c r="T266" s="745">
        <v>602899.18000000005</v>
      </c>
    </row>
    <row r="267" spans="1:20">
      <c r="A267" s="744">
        <v>2</v>
      </c>
      <c r="B267" s="744" t="s">
        <v>1665</v>
      </c>
      <c r="C267" s="744"/>
      <c r="D267" s="744" t="s">
        <v>1255</v>
      </c>
      <c r="E267" s="744" t="s">
        <v>1593</v>
      </c>
      <c r="F267" s="744" t="s">
        <v>719</v>
      </c>
      <c r="G267" s="745">
        <v>105833.76</v>
      </c>
      <c r="H267" s="745">
        <v>185209.09</v>
      </c>
      <c r="I267" s="745">
        <v>138410.98000000001</v>
      </c>
      <c r="J267" s="745">
        <v>242219.21</v>
      </c>
      <c r="K267" s="745">
        <v>167437.67000000001</v>
      </c>
      <c r="L267" s="745">
        <v>293015.92</v>
      </c>
      <c r="M267" s="745">
        <v>204432.52</v>
      </c>
      <c r="N267" s="745">
        <v>357756.9</v>
      </c>
      <c r="O267" s="745">
        <v>242302.48</v>
      </c>
      <c r="P267" s="745">
        <v>424029.34</v>
      </c>
      <c r="Q267" s="745">
        <v>266877.53000000003</v>
      </c>
      <c r="R267" s="745">
        <v>467035.67</v>
      </c>
      <c r="S267" s="745">
        <v>289804.84999999998</v>
      </c>
      <c r="T267" s="745">
        <v>507158.5</v>
      </c>
    </row>
    <row r="268" spans="1:20">
      <c r="A268" s="744">
        <v>2</v>
      </c>
      <c r="B268" s="744" t="s">
        <v>1665</v>
      </c>
      <c r="C268" s="744"/>
      <c r="D268" s="744" t="s">
        <v>1255</v>
      </c>
      <c r="E268" s="744" t="s">
        <v>1593</v>
      </c>
      <c r="F268" s="744" t="s">
        <v>726</v>
      </c>
      <c r="G268" s="745">
        <v>101810.91</v>
      </c>
      <c r="H268" s="745">
        <v>178169.09</v>
      </c>
      <c r="I268" s="745">
        <v>138999.22</v>
      </c>
      <c r="J268" s="745">
        <v>243248.63</v>
      </c>
      <c r="K268" s="745">
        <v>176135.94</v>
      </c>
      <c r="L268" s="745">
        <v>308237.90000000002</v>
      </c>
      <c r="M268" s="745">
        <v>232286.6</v>
      </c>
      <c r="N268" s="745">
        <v>406501.54</v>
      </c>
      <c r="O268" s="745">
        <v>287957</v>
      </c>
      <c r="P268" s="745">
        <v>503924.75</v>
      </c>
      <c r="Q268" s="745">
        <v>324536.99</v>
      </c>
      <c r="R268" s="745">
        <v>567939.73</v>
      </c>
      <c r="S268" s="745">
        <v>360690.1</v>
      </c>
      <c r="T268" s="745">
        <v>631207.67000000004</v>
      </c>
    </row>
    <row r="269" spans="1:20">
      <c r="A269" s="744">
        <v>2</v>
      </c>
      <c r="B269" s="744" t="s">
        <v>1665</v>
      </c>
      <c r="C269" s="744"/>
      <c r="D269" s="744" t="s">
        <v>1255</v>
      </c>
      <c r="E269" s="744" t="s">
        <v>1593</v>
      </c>
      <c r="F269" s="744" t="s">
        <v>301</v>
      </c>
      <c r="G269" s="745">
        <v>108109.68</v>
      </c>
      <c r="H269" s="745">
        <v>172975.48</v>
      </c>
      <c r="I269" s="745">
        <v>151353.54999999999</v>
      </c>
      <c r="J269" s="745">
        <v>242165.68</v>
      </c>
      <c r="K269" s="745">
        <v>194597.42</v>
      </c>
      <c r="L269" s="745">
        <v>311355.87</v>
      </c>
      <c r="M269" s="745">
        <v>259463.22</v>
      </c>
      <c r="N269" s="745">
        <v>415141.16</v>
      </c>
      <c r="O269" s="745">
        <v>324329.03000000003</v>
      </c>
      <c r="P269" s="745">
        <v>518926.45</v>
      </c>
      <c r="Q269" s="745">
        <v>367572.9</v>
      </c>
      <c r="R269" s="745">
        <v>588116.65</v>
      </c>
      <c r="S269" s="745">
        <v>410816.77</v>
      </c>
      <c r="T269" s="745">
        <v>657306.84</v>
      </c>
    </row>
    <row r="270" spans="1:20">
      <c r="A270" s="744">
        <v>2</v>
      </c>
      <c r="B270" s="744" t="s">
        <v>1665</v>
      </c>
      <c r="C270" s="744"/>
      <c r="D270" s="744" t="s">
        <v>1255</v>
      </c>
      <c r="E270" s="744" t="s">
        <v>1606</v>
      </c>
      <c r="F270" s="744" t="s">
        <v>712</v>
      </c>
      <c r="G270" s="745">
        <v>127509.64</v>
      </c>
      <c r="H270" s="745">
        <v>223141.87</v>
      </c>
      <c r="I270" s="745">
        <v>165313.99</v>
      </c>
      <c r="J270" s="745">
        <v>289299.49</v>
      </c>
      <c r="K270" s="745">
        <v>197479.15</v>
      </c>
      <c r="L270" s="745">
        <v>345588.51</v>
      </c>
      <c r="M270" s="745">
        <v>235262.07</v>
      </c>
      <c r="N270" s="745">
        <v>411708.62</v>
      </c>
      <c r="O270" s="745">
        <v>276821.44</v>
      </c>
      <c r="P270" s="745">
        <v>484437.51</v>
      </c>
      <c r="Q270" s="745">
        <v>303488.15999999997</v>
      </c>
      <c r="R270" s="745">
        <v>531104.28</v>
      </c>
      <c r="S270" s="745">
        <v>329238.03999999998</v>
      </c>
      <c r="T270" s="745">
        <v>576166.56000000006</v>
      </c>
    </row>
    <row r="271" spans="1:20">
      <c r="A271" s="744">
        <v>2</v>
      </c>
      <c r="B271" s="744" t="s">
        <v>1665</v>
      </c>
      <c r="C271" s="744"/>
      <c r="D271" s="744" t="s">
        <v>1255</v>
      </c>
      <c r="E271" s="744" t="s">
        <v>1606</v>
      </c>
      <c r="F271" s="744" t="s">
        <v>719</v>
      </c>
      <c r="G271" s="745">
        <v>100673.47</v>
      </c>
      <c r="H271" s="745">
        <v>176178.57</v>
      </c>
      <c r="I271" s="745">
        <v>131736.39000000001</v>
      </c>
      <c r="J271" s="745">
        <v>230538.68</v>
      </c>
      <c r="K271" s="745">
        <v>159441.84</v>
      </c>
      <c r="L271" s="745">
        <v>279023.21999999997</v>
      </c>
      <c r="M271" s="745">
        <v>194810.02</v>
      </c>
      <c r="N271" s="745">
        <v>340917.54</v>
      </c>
      <c r="O271" s="745">
        <v>230964.6</v>
      </c>
      <c r="P271" s="745">
        <v>404188.06</v>
      </c>
      <c r="Q271" s="745">
        <v>254431.17</v>
      </c>
      <c r="R271" s="745">
        <v>445254.54</v>
      </c>
      <c r="S271" s="745">
        <v>276337.64</v>
      </c>
      <c r="T271" s="745">
        <v>483590.87</v>
      </c>
    </row>
    <row r="272" spans="1:20">
      <c r="A272" s="744">
        <v>2</v>
      </c>
      <c r="B272" s="744" t="s">
        <v>1665</v>
      </c>
      <c r="C272" s="744"/>
      <c r="D272" s="744" t="s">
        <v>1255</v>
      </c>
      <c r="E272" s="744" t="s">
        <v>1606</v>
      </c>
      <c r="F272" s="744" t="s">
        <v>726</v>
      </c>
      <c r="G272" s="745">
        <v>96585.91</v>
      </c>
      <c r="H272" s="745">
        <v>169025.34</v>
      </c>
      <c r="I272" s="745">
        <v>131801.10999999999</v>
      </c>
      <c r="J272" s="745">
        <v>230651.95</v>
      </c>
      <c r="K272" s="745">
        <v>166966.44</v>
      </c>
      <c r="L272" s="745">
        <v>292191.27</v>
      </c>
      <c r="M272" s="745">
        <v>220145.26</v>
      </c>
      <c r="N272" s="745">
        <v>385254.21</v>
      </c>
      <c r="O272" s="745">
        <v>272859.71000000002</v>
      </c>
      <c r="P272" s="745">
        <v>477504.5</v>
      </c>
      <c r="Q272" s="745">
        <v>307486.71000000002</v>
      </c>
      <c r="R272" s="745">
        <v>538101.74</v>
      </c>
      <c r="S272" s="745">
        <v>341700.93</v>
      </c>
      <c r="T272" s="745">
        <v>597976.63</v>
      </c>
    </row>
    <row r="273" spans="1:20">
      <c r="A273" s="744">
        <v>2</v>
      </c>
      <c r="B273" s="744" t="s">
        <v>1665</v>
      </c>
      <c r="C273" s="744"/>
      <c r="D273" s="744" t="s">
        <v>1255</v>
      </c>
      <c r="E273" s="744" t="s">
        <v>1606</v>
      </c>
      <c r="F273" s="744" t="s">
        <v>301</v>
      </c>
      <c r="G273" s="745">
        <v>103010.03</v>
      </c>
      <c r="H273" s="745">
        <v>164816.04</v>
      </c>
      <c r="I273" s="745">
        <v>144214.03</v>
      </c>
      <c r="J273" s="745">
        <v>230742.46</v>
      </c>
      <c r="K273" s="745">
        <v>185418.04</v>
      </c>
      <c r="L273" s="745">
        <v>296668.88</v>
      </c>
      <c r="M273" s="745">
        <v>247224.06</v>
      </c>
      <c r="N273" s="745">
        <v>395558.5</v>
      </c>
      <c r="O273" s="745">
        <v>309030.07</v>
      </c>
      <c r="P273" s="745">
        <v>494448.13</v>
      </c>
      <c r="Q273" s="745">
        <v>350234.08</v>
      </c>
      <c r="R273" s="745">
        <v>560374.54</v>
      </c>
      <c r="S273" s="745">
        <v>391438.09</v>
      </c>
      <c r="T273" s="745">
        <v>626300.96</v>
      </c>
    </row>
    <row r="274" spans="1:20">
      <c r="A274" s="744">
        <v>2</v>
      </c>
      <c r="B274" s="744" t="s">
        <v>1665</v>
      </c>
      <c r="C274" s="744"/>
      <c r="D274" s="744" t="s">
        <v>1257</v>
      </c>
      <c r="E274" s="744" t="s">
        <v>1288</v>
      </c>
      <c r="F274" s="744" t="s">
        <v>712</v>
      </c>
      <c r="G274" s="745">
        <v>119128.18</v>
      </c>
      <c r="H274" s="745">
        <v>208474.32</v>
      </c>
      <c r="I274" s="745">
        <v>154472.62</v>
      </c>
      <c r="J274" s="745">
        <v>270327.09000000003</v>
      </c>
      <c r="K274" s="745">
        <v>184549.54</v>
      </c>
      <c r="L274" s="745">
        <v>322961.69</v>
      </c>
      <c r="M274" s="745">
        <v>219889.08</v>
      </c>
      <c r="N274" s="745">
        <v>384805.9</v>
      </c>
      <c r="O274" s="745">
        <v>258752.05</v>
      </c>
      <c r="P274" s="745">
        <v>452816.09</v>
      </c>
      <c r="Q274" s="745">
        <v>283689.21000000002</v>
      </c>
      <c r="R274" s="745">
        <v>496456.12</v>
      </c>
      <c r="S274" s="745">
        <v>307779.40000000002</v>
      </c>
      <c r="T274" s="745">
        <v>538613.94999999995</v>
      </c>
    </row>
    <row r="275" spans="1:20">
      <c r="A275" s="744">
        <v>2</v>
      </c>
      <c r="B275" s="744" t="s">
        <v>1665</v>
      </c>
      <c r="C275" s="744"/>
      <c r="D275" s="744" t="s">
        <v>1257</v>
      </c>
      <c r="E275" s="744" t="s">
        <v>1288</v>
      </c>
      <c r="F275" s="744" t="s">
        <v>719</v>
      </c>
      <c r="G275" s="745">
        <v>93897.59</v>
      </c>
      <c r="H275" s="745">
        <v>164320.79</v>
      </c>
      <c r="I275" s="745">
        <v>122903.93</v>
      </c>
      <c r="J275" s="745">
        <v>215081.88</v>
      </c>
      <c r="K275" s="745">
        <v>148787.97</v>
      </c>
      <c r="L275" s="745">
        <v>260378.94</v>
      </c>
      <c r="M275" s="745">
        <v>181857.24</v>
      </c>
      <c r="N275" s="745">
        <v>318250.17</v>
      </c>
      <c r="O275" s="745">
        <v>215638.79</v>
      </c>
      <c r="P275" s="745">
        <v>377367.88</v>
      </c>
      <c r="Q275" s="745">
        <v>237567.25</v>
      </c>
      <c r="R275" s="745">
        <v>415742.69</v>
      </c>
      <c r="S275" s="745">
        <v>258043.98</v>
      </c>
      <c r="T275" s="745">
        <v>451576.97</v>
      </c>
    </row>
    <row r="276" spans="1:20">
      <c r="A276" s="744">
        <v>2</v>
      </c>
      <c r="B276" s="744" t="s">
        <v>1665</v>
      </c>
      <c r="C276" s="744"/>
      <c r="D276" s="744" t="s">
        <v>1257</v>
      </c>
      <c r="E276" s="744" t="s">
        <v>1288</v>
      </c>
      <c r="F276" s="744" t="s">
        <v>726</v>
      </c>
      <c r="G276" s="745">
        <v>89965.04</v>
      </c>
      <c r="H276" s="745">
        <v>157438.81</v>
      </c>
      <c r="I276" s="745">
        <v>122736.45</v>
      </c>
      <c r="J276" s="745">
        <v>214788.8</v>
      </c>
      <c r="K276" s="745">
        <v>155460.98000000001</v>
      </c>
      <c r="L276" s="745">
        <v>272056.71999999997</v>
      </c>
      <c r="M276" s="745">
        <v>204952.83</v>
      </c>
      <c r="N276" s="745">
        <v>358667.45</v>
      </c>
      <c r="O276" s="745">
        <v>254008.08</v>
      </c>
      <c r="P276" s="745">
        <v>444514.15</v>
      </c>
      <c r="Q276" s="745">
        <v>286226.49</v>
      </c>
      <c r="R276" s="745">
        <v>500896.35</v>
      </c>
      <c r="S276" s="745">
        <v>318056.81</v>
      </c>
      <c r="T276" s="745">
        <v>556599.42000000004</v>
      </c>
    </row>
    <row r="277" spans="1:20">
      <c r="A277" s="744">
        <v>2</v>
      </c>
      <c r="B277" s="744" t="s">
        <v>1665</v>
      </c>
      <c r="C277" s="744"/>
      <c r="D277" s="744" t="s">
        <v>1257</v>
      </c>
      <c r="E277" s="744" t="s">
        <v>1288</v>
      </c>
      <c r="F277" s="744" t="s">
        <v>301</v>
      </c>
      <c r="G277" s="745">
        <v>96155.9</v>
      </c>
      <c r="H277" s="745">
        <v>153849.45000000001</v>
      </c>
      <c r="I277" s="745">
        <v>134618.26</v>
      </c>
      <c r="J277" s="745">
        <v>215389.23</v>
      </c>
      <c r="K277" s="745">
        <v>173080.63</v>
      </c>
      <c r="L277" s="745">
        <v>276929</v>
      </c>
      <c r="M277" s="745">
        <v>230774.17</v>
      </c>
      <c r="N277" s="745">
        <v>369238.67</v>
      </c>
      <c r="O277" s="745">
        <v>288467.71000000002</v>
      </c>
      <c r="P277" s="745">
        <v>461548.34</v>
      </c>
      <c r="Q277" s="745">
        <v>326930.07</v>
      </c>
      <c r="R277" s="745">
        <v>523088.12</v>
      </c>
      <c r="S277" s="745">
        <v>365392.43</v>
      </c>
      <c r="T277" s="745">
        <v>584627.9</v>
      </c>
    </row>
    <row r="278" spans="1:20">
      <c r="A278" s="744">
        <v>2</v>
      </c>
      <c r="B278" s="744" t="s">
        <v>1665</v>
      </c>
      <c r="C278" s="744"/>
      <c r="D278" s="744" t="s">
        <v>1257</v>
      </c>
      <c r="E278" s="744" t="s">
        <v>1357</v>
      </c>
      <c r="F278" s="744" t="s">
        <v>712</v>
      </c>
      <c r="G278" s="745">
        <v>111626.05</v>
      </c>
      <c r="H278" s="745">
        <v>195345.59</v>
      </c>
      <c r="I278" s="745">
        <v>144633.24</v>
      </c>
      <c r="J278" s="745">
        <v>253108.17</v>
      </c>
      <c r="K278" s="745">
        <v>172700.2</v>
      </c>
      <c r="L278" s="745">
        <v>302225.34000000003</v>
      </c>
      <c r="M278" s="745">
        <v>205635.51</v>
      </c>
      <c r="N278" s="745">
        <v>359862.15</v>
      </c>
      <c r="O278" s="745">
        <v>241893.67</v>
      </c>
      <c r="P278" s="745">
        <v>423313.91999999998</v>
      </c>
      <c r="Q278" s="745">
        <v>265156.77</v>
      </c>
      <c r="R278" s="745">
        <v>464024.34</v>
      </c>
      <c r="S278" s="745">
        <v>287583.49</v>
      </c>
      <c r="T278" s="745">
        <v>503271.1</v>
      </c>
    </row>
    <row r="279" spans="1:20">
      <c r="A279" s="744">
        <v>2</v>
      </c>
      <c r="B279" s="744" t="s">
        <v>1665</v>
      </c>
      <c r="C279" s="744"/>
      <c r="D279" s="744" t="s">
        <v>1257</v>
      </c>
      <c r="E279" s="744" t="s">
        <v>1357</v>
      </c>
      <c r="F279" s="744" t="s">
        <v>719</v>
      </c>
      <c r="G279" s="745">
        <v>88689.15</v>
      </c>
      <c r="H279" s="745">
        <v>155206.01</v>
      </c>
      <c r="I279" s="745">
        <v>115934.43</v>
      </c>
      <c r="J279" s="745">
        <v>202885.25</v>
      </c>
      <c r="K279" s="745">
        <v>140189.68</v>
      </c>
      <c r="L279" s="745">
        <v>245331.93</v>
      </c>
      <c r="M279" s="745">
        <v>171061.11</v>
      </c>
      <c r="N279" s="745">
        <v>299356.95</v>
      </c>
      <c r="O279" s="745">
        <v>202699.79</v>
      </c>
      <c r="P279" s="745">
        <v>354724.63</v>
      </c>
      <c r="Q279" s="745">
        <v>223227.71</v>
      </c>
      <c r="R279" s="745">
        <v>390648.5</v>
      </c>
      <c r="S279" s="745">
        <v>242369.47</v>
      </c>
      <c r="T279" s="745">
        <v>424146.57</v>
      </c>
    </row>
    <row r="280" spans="1:20">
      <c r="A280" s="744">
        <v>2</v>
      </c>
      <c r="B280" s="744" t="s">
        <v>1665</v>
      </c>
      <c r="C280" s="744"/>
      <c r="D280" s="744" t="s">
        <v>1257</v>
      </c>
      <c r="E280" s="744" t="s">
        <v>1357</v>
      </c>
      <c r="F280" s="744" t="s">
        <v>726</v>
      </c>
      <c r="G280" s="745">
        <v>85510.01</v>
      </c>
      <c r="H280" s="745">
        <v>149642.51</v>
      </c>
      <c r="I280" s="745">
        <v>116791.65</v>
      </c>
      <c r="J280" s="745">
        <v>204385.39</v>
      </c>
      <c r="K280" s="745">
        <v>148030.66</v>
      </c>
      <c r="L280" s="745">
        <v>259053.66</v>
      </c>
      <c r="M280" s="745">
        <v>195257.41</v>
      </c>
      <c r="N280" s="745">
        <v>341700.48</v>
      </c>
      <c r="O280" s="745">
        <v>242087.27</v>
      </c>
      <c r="P280" s="745">
        <v>423652.72</v>
      </c>
      <c r="Q280" s="745">
        <v>272866.17</v>
      </c>
      <c r="R280" s="745">
        <v>477515.8</v>
      </c>
      <c r="S280" s="745">
        <v>303292.27</v>
      </c>
      <c r="T280" s="745">
        <v>530761.48</v>
      </c>
    </row>
    <row r="281" spans="1:20">
      <c r="A281" s="744">
        <v>2</v>
      </c>
      <c r="B281" s="744" t="s">
        <v>1665</v>
      </c>
      <c r="C281" s="744"/>
      <c r="D281" s="744" t="s">
        <v>1257</v>
      </c>
      <c r="E281" s="744" t="s">
        <v>1357</v>
      </c>
      <c r="F281" s="744" t="s">
        <v>301</v>
      </c>
      <c r="G281" s="745">
        <v>90470.04</v>
      </c>
      <c r="H281" s="745">
        <v>144752.06</v>
      </c>
      <c r="I281" s="745">
        <v>126658.05</v>
      </c>
      <c r="J281" s="745">
        <v>202652.89</v>
      </c>
      <c r="K281" s="745">
        <v>162846.07</v>
      </c>
      <c r="L281" s="745">
        <v>260553.71</v>
      </c>
      <c r="M281" s="745">
        <v>217128.09</v>
      </c>
      <c r="N281" s="745">
        <v>347404.95</v>
      </c>
      <c r="O281" s="745">
        <v>271410.11</v>
      </c>
      <c r="P281" s="745">
        <v>434256.19</v>
      </c>
      <c r="Q281" s="745">
        <v>307598.13</v>
      </c>
      <c r="R281" s="745">
        <v>492157.01</v>
      </c>
      <c r="S281" s="745">
        <v>343786.14</v>
      </c>
      <c r="T281" s="745">
        <v>550057.84</v>
      </c>
    </row>
    <row r="282" spans="1:20">
      <c r="A282" s="744">
        <v>2</v>
      </c>
      <c r="B282" s="744" t="s">
        <v>1665</v>
      </c>
      <c r="C282" s="744"/>
      <c r="D282" s="744" t="s">
        <v>1257</v>
      </c>
      <c r="E282" s="744" t="s">
        <v>1402</v>
      </c>
      <c r="F282" s="744" t="s">
        <v>712</v>
      </c>
      <c r="G282" s="745">
        <v>149061.63</v>
      </c>
      <c r="H282" s="745">
        <v>260857.84</v>
      </c>
      <c r="I282" s="745">
        <v>193372.68</v>
      </c>
      <c r="J282" s="745">
        <v>338402.19</v>
      </c>
      <c r="K282" s="745">
        <v>231096.04</v>
      </c>
      <c r="L282" s="745">
        <v>404418.07</v>
      </c>
      <c r="M282" s="745">
        <v>275452.65000000002</v>
      </c>
      <c r="N282" s="745">
        <v>482042.14</v>
      </c>
      <c r="O282" s="745">
        <v>324201.65999999997</v>
      </c>
      <c r="P282" s="745">
        <v>567352.9</v>
      </c>
      <c r="Q282" s="745">
        <v>355484.4</v>
      </c>
      <c r="R282" s="745">
        <v>622097.71</v>
      </c>
      <c r="S282" s="745">
        <v>385740.19</v>
      </c>
      <c r="T282" s="745">
        <v>675045.33</v>
      </c>
    </row>
    <row r="283" spans="1:20">
      <c r="A283" s="744">
        <v>2</v>
      </c>
      <c r="B283" s="744" t="s">
        <v>1665</v>
      </c>
      <c r="C283" s="744"/>
      <c r="D283" s="744" t="s">
        <v>1257</v>
      </c>
      <c r="E283" s="744" t="s">
        <v>1402</v>
      </c>
      <c r="F283" s="744" t="s">
        <v>719</v>
      </c>
      <c r="G283" s="745">
        <v>116949.97</v>
      </c>
      <c r="H283" s="745">
        <v>204662.44</v>
      </c>
      <c r="I283" s="745">
        <v>153194.35</v>
      </c>
      <c r="J283" s="745">
        <v>268090.11</v>
      </c>
      <c r="K283" s="745">
        <v>185581.31</v>
      </c>
      <c r="L283" s="745">
        <v>324767.28999999998</v>
      </c>
      <c r="M283" s="745">
        <v>227048.49</v>
      </c>
      <c r="N283" s="745">
        <v>397334.86</v>
      </c>
      <c r="O283" s="745">
        <v>269330.23</v>
      </c>
      <c r="P283" s="745">
        <v>471327.9</v>
      </c>
      <c r="Q283" s="745">
        <v>296783.73</v>
      </c>
      <c r="R283" s="745">
        <v>519371.52000000002</v>
      </c>
      <c r="S283" s="745">
        <v>322440.57</v>
      </c>
      <c r="T283" s="745">
        <v>564271</v>
      </c>
    </row>
    <row r="284" spans="1:20">
      <c r="A284" s="744">
        <v>2</v>
      </c>
      <c r="B284" s="744" t="s">
        <v>1665</v>
      </c>
      <c r="C284" s="744"/>
      <c r="D284" s="744" t="s">
        <v>1257</v>
      </c>
      <c r="E284" s="744" t="s">
        <v>1402</v>
      </c>
      <c r="F284" s="744" t="s">
        <v>726</v>
      </c>
      <c r="G284" s="745">
        <v>111640.79</v>
      </c>
      <c r="H284" s="745">
        <v>195371.39</v>
      </c>
      <c r="I284" s="745">
        <v>152205.81</v>
      </c>
      <c r="J284" s="745">
        <v>266360.15999999997</v>
      </c>
      <c r="K284" s="745">
        <v>192711.14</v>
      </c>
      <c r="L284" s="745">
        <v>337244.49</v>
      </c>
      <c r="M284" s="745">
        <v>253984.66</v>
      </c>
      <c r="N284" s="745">
        <v>444473.16</v>
      </c>
      <c r="O284" s="745">
        <v>314702.53000000003</v>
      </c>
      <c r="P284" s="745">
        <v>550729.42000000004</v>
      </c>
      <c r="Q284" s="745">
        <v>354563.7</v>
      </c>
      <c r="R284" s="745">
        <v>620486.48</v>
      </c>
      <c r="S284" s="745">
        <v>393930.96</v>
      </c>
      <c r="T284" s="745">
        <v>689379.18</v>
      </c>
    </row>
    <row r="285" spans="1:20">
      <c r="A285" s="744">
        <v>2</v>
      </c>
      <c r="B285" s="744" t="s">
        <v>1665</v>
      </c>
      <c r="C285" s="744"/>
      <c r="D285" s="744" t="s">
        <v>1257</v>
      </c>
      <c r="E285" s="744" t="s">
        <v>1402</v>
      </c>
      <c r="F285" s="744" t="s">
        <v>301</v>
      </c>
      <c r="G285" s="745">
        <v>120033.2</v>
      </c>
      <c r="H285" s="745">
        <v>192053.12</v>
      </c>
      <c r="I285" s="745">
        <v>168046.48</v>
      </c>
      <c r="J285" s="745">
        <v>268874.37</v>
      </c>
      <c r="K285" s="745">
        <v>216059.76</v>
      </c>
      <c r="L285" s="745">
        <v>345695.62</v>
      </c>
      <c r="M285" s="745">
        <v>288079.68</v>
      </c>
      <c r="N285" s="745">
        <v>460927.49</v>
      </c>
      <c r="O285" s="745">
        <v>360099.6</v>
      </c>
      <c r="P285" s="745">
        <v>576159.36</v>
      </c>
      <c r="Q285" s="745">
        <v>408112.88</v>
      </c>
      <c r="R285" s="745">
        <v>652980.61</v>
      </c>
      <c r="S285" s="745">
        <v>456126.16</v>
      </c>
      <c r="T285" s="745">
        <v>729801.86</v>
      </c>
    </row>
    <row r="286" spans="1:20">
      <c r="A286" s="744">
        <v>2</v>
      </c>
      <c r="B286" s="744" t="s">
        <v>1665</v>
      </c>
      <c r="C286" s="744"/>
      <c r="D286" s="744" t="s">
        <v>1257</v>
      </c>
      <c r="E286" s="744" t="s">
        <v>1446</v>
      </c>
      <c r="F286" s="744" t="s">
        <v>712</v>
      </c>
      <c r="G286" s="745">
        <v>152714.59</v>
      </c>
      <c r="H286" s="745">
        <v>267250.53000000003</v>
      </c>
      <c r="I286" s="745">
        <v>197950.88</v>
      </c>
      <c r="J286" s="745">
        <v>346414.04</v>
      </c>
      <c r="K286" s="745">
        <v>236431.63</v>
      </c>
      <c r="L286" s="745">
        <v>413755.36</v>
      </c>
      <c r="M286" s="745">
        <v>281617.57</v>
      </c>
      <c r="N286" s="745">
        <v>492830.74</v>
      </c>
      <c r="O286" s="745">
        <v>331334.25</v>
      </c>
      <c r="P286" s="745">
        <v>579834.93999999994</v>
      </c>
      <c r="Q286" s="745">
        <v>363234.18</v>
      </c>
      <c r="R286" s="745">
        <v>635659.81999999995</v>
      </c>
      <c r="S286" s="745">
        <v>394020.35</v>
      </c>
      <c r="T286" s="745">
        <v>689535.61</v>
      </c>
    </row>
    <row r="287" spans="1:20">
      <c r="A287" s="744">
        <v>2</v>
      </c>
      <c r="B287" s="744" t="s">
        <v>1665</v>
      </c>
      <c r="C287" s="744"/>
      <c r="D287" s="744" t="s">
        <v>1257</v>
      </c>
      <c r="E287" s="744" t="s">
        <v>1446</v>
      </c>
      <c r="F287" s="744" t="s">
        <v>719</v>
      </c>
      <c r="G287" s="745">
        <v>120832.3</v>
      </c>
      <c r="H287" s="745">
        <v>211456.52</v>
      </c>
      <c r="I287" s="745">
        <v>158059.53</v>
      </c>
      <c r="J287" s="745">
        <v>276604.18</v>
      </c>
      <c r="K287" s="745">
        <v>191242.01</v>
      </c>
      <c r="L287" s="745">
        <v>334673.52</v>
      </c>
      <c r="M287" s="745">
        <v>233559.15</v>
      </c>
      <c r="N287" s="745">
        <v>408728.51</v>
      </c>
      <c r="O287" s="745">
        <v>276854.77</v>
      </c>
      <c r="P287" s="745">
        <v>484495.84</v>
      </c>
      <c r="Q287" s="745">
        <v>304952.8</v>
      </c>
      <c r="R287" s="745">
        <v>533667.4</v>
      </c>
      <c r="S287" s="745">
        <v>331172.87</v>
      </c>
      <c r="T287" s="745">
        <v>579552.52</v>
      </c>
    </row>
    <row r="288" spans="1:20">
      <c r="A288" s="744">
        <v>2</v>
      </c>
      <c r="B288" s="744" t="s">
        <v>1665</v>
      </c>
      <c r="C288" s="744"/>
      <c r="D288" s="744" t="s">
        <v>1257</v>
      </c>
      <c r="E288" s="744" t="s">
        <v>1446</v>
      </c>
      <c r="F288" s="744" t="s">
        <v>726</v>
      </c>
      <c r="G288" s="745">
        <v>116122.33</v>
      </c>
      <c r="H288" s="745">
        <v>203214.07</v>
      </c>
      <c r="I288" s="745">
        <v>158509.18</v>
      </c>
      <c r="J288" s="745">
        <v>277391.06</v>
      </c>
      <c r="K288" s="745">
        <v>200836.77</v>
      </c>
      <c r="L288" s="745">
        <v>351464.35</v>
      </c>
      <c r="M288" s="745">
        <v>264840.01</v>
      </c>
      <c r="N288" s="745">
        <v>463470.02</v>
      </c>
      <c r="O288" s="745">
        <v>328291.56</v>
      </c>
      <c r="P288" s="745">
        <v>574510.23</v>
      </c>
      <c r="Q288" s="745">
        <v>369979.6</v>
      </c>
      <c r="R288" s="745">
        <v>647464.30000000005</v>
      </c>
      <c r="S288" s="745">
        <v>411177.25</v>
      </c>
      <c r="T288" s="745">
        <v>719560.19</v>
      </c>
    </row>
    <row r="289" spans="1:20">
      <c r="A289" s="744">
        <v>2</v>
      </c>
      <c r="B289" s="744" t="s">
        <v>1665</v>
      </c>
      <c r="C289" s="744"/>
      <c r="D289" s="744" t="s">
        <v>1257</v>
      </c>
      <c r="E289" s="744" t="s">
        <v>1446</v>
      </c>
      <c r="F289" s="744" t="s">
        <v>301</v>
      </c>
      <c r="G289" s="745">
        <v>123507.72</v>
      </c>
      <c r="H289" s="745">
        <v>197612.36</v>
      </c>
      <c r="I289" s="745">
        <v>172910.81</v>
      </c>
      <c r="J289" s="745">
        <v>276657.31</v>
      </c>
      <c r="K289" s="745">
        <v>222313.9</v>
      </c>
      <c r="L289" s="745">
        <v>355702.25</v>
      </c>
      <c r="M289" s="745">
        <v>296418.53999999998</v>
      </c>
      <c r="N289" s="745">
        <v>474269.67</v>
      </c>
      <c r="O289" s="745">
        <v>370523.17</v>
      </c>
      <c r="P289" s="745">
        <v>592837.07999999996</v>
      </c>
      <c r="Q289" s="745">
        <v>419926.26</v>
      </c>
      <c r="R289" s="745">
        <v>671882.03</v>
      </c>
      <c r="S289" s="745">
        <v>469329.35</v>
      </c>
      <c r="T289" s="745">
        <v>750926.97</v>
      </c>
    </row>
    <row r="290" spans="1:20">
      <c r="A290" s="744">
        <v>2</v>
      </c>
      <c r="B290" s="744" t="s">
        <v>1665</v>
      </c>
      <c r="C290" s="744"/>
      <c r="D290" s="744" t="s">
        <v>1257</v>
      </c>
      <c r="E290" s="744" t="s">
        <v>1486</v>
      </c>
      <c r="F290" s="744" t="s">
        <v>712</v>
      </c>
      <c r="G290" s="745">
        <v>122432.32000000001</v>
      </c>
      <c r="H290" s="745">
        <v>214256.55</v>
      </c>
      <c r="I290" s="745">
        <v>158718.96</v>
      </c>
      <c r="J290" s="745">
        <v>277758.18</v>
      </c>
      <c r="K290" s="745">
        <v>189590.46</v>
      </c>
      <c r="L290" s="745">
        <v>331783.31</v>
      </c>
      <c r="M290" s="745">
        <v>225849.06</v>
      </c>
      <c r="N290" s="745">
        <v>395235.85</v>
      </c>
      <c r="O290" s="745">
        <v>265736.09000000003</v>
      </c>
      <c r="P290" s="745">
        <v>465038.16</v>
      </c>
      <c r="Q290" s="745">
        <v>291329.46000000002</v>
      </c>
      <c r="R290" s="745">
        <v>509826.56</v>
      </c>
      <c r="S290" s="745">
        <v>316037.75</v>
      </c>
      <c r="T290" s="745">
        <v>553066.05000000005</v>
      </c>
    </row>
    <row r="291" spans="1:20">
      <c r="A291" s="744">
        <v>2</v>
      </c>
      <c r="B291" s="744" t="s">
        <v>1665</v>
      </c>
      <c r="C291" s="744"/>
      <c r="D291" s="744" t="s">
        <v>1257</v>
      </c>
      <c r="E291" s="744" t="s">
        <v>1486</v>
      </c>
      <c r="F291" s="744" t="s">
        <v>719</v>
      </c>
      <c r="G291" s="745">
        <v>96742.99</v>
      </c>
      <c r="H291" s="745">
        <v>169300.23</v>
      </c>
      <c r="I291" s="745">
        <v>126576.29</v>
      </c>
      <c r="J291" s="745">
        <v>221508.51</v>
      </c>
      <c r="K291" s="745">
        <v>153178.68</v>
      </c>
      <c r="L291" s="745">
        <v>268062.69</v>
      </c>
      <c r="M291" s="745">
        <v>187125.73</v>
      </c>
      <c r="N291" s="745">
        <v>327470.03000000003</v>
      </c>
      <c r="O291" s="745">
        <v>221838.95</v>
      </c>
      <c r="P291" s="745">
        <v>388218.16</v>
      </c>
      <c r="Q291" s="745">
        <v>244368.92</v>
      </c>
      <c r="R291" s="745">
        <v>427645.61</v>
      </c>
      <c r="S291" s="745">
        <v>265398.05</v>
      </c>
      <c r="T291" s="745">
        <v>464446.58</v>
      </c>
    </row>
    <row r="292" spans="1:20">
      <c r="A292" s="744">
        <v>2</v>
      </c>
      <c r="B292" s="744" t="s">
        <v>1665</v>
      </c>
      <c r="C292" s="744"/>
      <c r="D292" s="744" t="s">
        <v>1257</v>
      </c>
      <c r="E292" s="744" t="s">
        <v>1486</v>
      </c>
      <c r="F292" s="744" t="s">
        <v>726</v>
      </c>
      <c r="G292" s="745">
        <v>92874.34</v>
      </c>
      <c r="H292" s="745">
        <v>162530.1</v>
      </c>
      <c r="I292" s="745">
        <v>126751.03999999999</v>
      </c>
      <c r="J292" s="745">
        <v>221814.32</v>
      </c>
      <c r="K292" s="745">
        <v>160579.99</v>
      </c>
      <c r="L292" s="745">
        <v>281014.98</v>
      </c>
      <c r="M292" s="745">
        <v>211735.83</v>
      </c>
      <c r="N292" s="745">
        <v>370537.71</v>
      </c>
      <c r="O292" s="745">
        <v>262447.15000000002</v>
      </c>
      <c r="P292" s="745">
        <v>459282.51</v>
      </c>
      <c r="Q292" s="745">
        <v>295760.78000000003</v>
      </c>
      <c r="R292" s="745">
        <v>517581.36</v>
      </c>
      <c r="S292" s="745">
        <v>328679.27</v>
      </c>
      <c r="T292" s="745">
        <v>575188.71</v>
      </c>
    </row>
    <row r="293" spans="1:20">
      <c r="A293" s="744">
        <v>2</v>
      </c>
      <c r="B293" s="744" t="s">
        <v>1665</v>
      </c>
      <c r="C293" s="744"/>
      <c r="D293" s="744" t="s">
        <v>1257</v>
      </c>
      <c r="E293" s="744" t="s">
        <v>1486</v>
      </c>
      <c r="F293" s="744" t="s">
        <v>301</v>
      </c>
      <c r="G293" s="745">
        <v>98949.29</v>
      </c>
      <c r="H293" s="745">
        <v>158318.85999999999</v>
      </c>
      <c r="I293" s="745">
        <v>138529</v>
      </c>
      <c r="J293" s="745">
        <v>221646.41</v>
      </c>
      <c r="K293" s="745">
        <v>178108.72</v>
      </c>
      <c r="L293" s="745">
        <v>284973.95</v>
      </c>
      <c r="M293" s="745">
        <v>237478.29</v>
      </c>
      <c r="N293" s="745">
        <v>379965.27</v>
      </c>
      <c r="O293" s="745">
        <v>296847.86</v>
      </c>
      <c r="P293" s="745">
        <v>474956.58</v>
      </c>
      <c r="Q293" s="745">
        <v>336427.57</v>
      </c>
      <c r="R293" s="745">
        <v>538284.13</v>
      </c>
      <c r="S293" s="745">
        <v>376007.29</v>
      </c>
      <c r="T293" s="745">
        <v>601611.67000000004</v>
      </c>
    </row>
    <row r="294" spans="1:20">
      <c r="A294" s="744">
        <v>2</v>
      </c>
      <c r="B294" s="744" t="s">
        <v>1665</v>
      </c>
      <c r="C294" s="744"/>
      <c r="D294" s="744" t="s">
        <v>1257</v>
      </c>
      <c r="E294" s="744" t="s">
        <v>1522</v>
      </c>
      <c r="F294" s="744" t="s">
        <v>712</v>
      </c>
      <c r="G294" s="745">
        <v>108503.59</v>
      </c>
      <c r="H294" s="745">
        <v>189881.28</v>
      </c>
      <c r="I294" s="745">
        <v>140725.18</v>
      </c>
      <c r="J294" s="745">
        <v>246269.07</v>
      </c>
      <c r="K294" s="745">
        <v>168150.21</v>
      </c>
      <c r="L294" s="745">
        <v>294262.87</v>
      </c>
      <c r="M294" s="745">
        <v>200385.09</v>
      </c>
      <c r="N294" s="745">
        <v>350673.91</v>
      </c>
      <c r="O294" s="745">
        <v>235823.54</v>
      </c>
      <c r="P294" s="745">
        <v>412691.19</v>
      </c>
      <c r="Q294" s="745">
        <v>258563.98</v>
      </c>
      <c r="R294" s="745">
        <v>452486.97</v>
      </c>
      <c r="S294" s="745">
        <v>280544.27</v>
      </c>
      <c r="T294" s="745">
        <v>490952.47</v>
      </c>
    </row>
    <row r="295" spans="1:20">
      <c r="A295" s="744">
        <v>2</v>
      </c>
      <c r="B295" s="744" t="s">
        <v>1665</v>
      </c>
      <c r="C295" s="744"/>
      <c r="D295" s="744" t="s">
        <v>1257</v>
      </c>
      <c r="E295" s="744" t="s">
        <v>1522</v>
      </c>
      <c r="F295" s="744" t="s">
        <v>719</v>
      </c>
      <c r="G295" s="745">
        <v>85337.32</v>
      </c>
      <c r="H295" s="745">
        <v>149340.31</v>
      </c>
      <c r="I295" s="745">
        <v>111739.39</v>
      </c>
      <c r="J295" s="745">
        <v>195543.93</v>
      </c>
      <c r="K295" s="745">
        <v>135314.59</v>
      </c>
      <c r="L295" s="745">
        <v>236800.52</v>
      </c>
      <c r="M295" s="745">
        <v>165464.95000000001</v>
      </c>
      <c r="N295" s="745">
        <v>289563.65999999997</v>
      </c>
      <c r="O295" s="745">
        <v>196237.72</v>
      </c>
      <c r="P295" s="745">
        <v>343416.02</v>
      </c>
      <c r="Q295" s="745">
        <v>216215.64</v>
      </c>
      <c r="R295" s="745">
        <v>378377.37</v>
      </c>
      <c r="S295" s="745">
        <v>234878.11</v>
      </c>
      <c r="T295" s="745">
        <v>411036.7</v>
      </c>
    </row>
    <row r="296" spans="1:20">
      <c r="A296" s="744">
        <v>2</v>
      </c>
      <c r="B296" s="744" t="s">
        <v>1665</v>
      </c>
      <c r="C296" s="744"/>
      <c r="D296" s="744" t="s">
        <v>1257</v>
      </c>
      <c r="E296" s="744" t="s">
        <v>1522</v>
      </c>
      <c r="F296" s="744" t="s">
        <v>726</v>
      </c>
      <c r="G296" s="745">
        <v>81622.09</v>
      </c>
      <c r="H296" s="745">
        <v>142838.66</v>
      </c>
      <c r="I296" s="745">
        <v>111319.35</v>
      </c>
      <c r="J296" s="745">
        <v>194808.86</v>
      </c>
      <c r="K296" s="745">
        <v>140973.54</v>
      </c>
      <c r="L296" s="745">
        <v>246703.7</v>
      </c>
      <c r="M296" s="745">
        <v>185826.76</v>
      </c>
      <c r="N296" s="745">
        <v>325196.82</v>
      </c>
      <c r="O296" s="745">
        <v>230279.1</v>
      </c>
      <c r="P296" s="745">
        <v>402988.43</v>
      </c>
      <c r="Q296" s="745">
        <v>259468.59</v>
      </c>
      <c r="R296" s="745">
        <v>454070.03</v>
      </c>
      <c r="S296" s="745">
        <v>288301.74</v>
      </c>
      <c r="T296" s="745">
        <v>504528.05</v>
      </c>
    </row>
    <row r="297" spans="1:20">
      <c r="A297" s="744">
        <v>2</v>
      </c>
      <c r="B297" s="744" t="s">
        <v>1665</v>
      </c>
      <c r="C297" s="744"/>
      <c r="D297" s="744" t="s">
        <v>1257</v>
      </c>
      <c r="E297" s="744" t="s">
        <v>1522</v>
      </c>
      <c r="F297" s="744" t="s">
        <v>301</v>
      </c>
      <c r="G297" s="745">
        <v>87482.64</v>
      </c>
      <c r="H297" s="745">
        <v>139972.22</v>
      </c>
      <c r="I297" s="745">
        <v>122475.69</v>
      </c>
      <c r="J297" s="745">
        <v>195961.11</v>
      </c>
      <c r="K297" s="745">
        <v>157468.75</v>
      </c>
      <c r="L297" s="745">
        <v>251950</v>
      </c>
      <c r="M297" s="745">
        <v>209958.33</v>
      </c>
      <c r="N297" s="745">
        <v>335933.33</v>
      </c>
      <c r="O297" s="745">
        <v>262447.90999999997</v>
      </c>
      <c r="P297" s="745">
        <v>419916.67</v>
      </c>
      <c r="Q297" s="745">
        <v>297440.96999999997</v>
      </c>
      <c r="R297" s="745">
        <v>475905.56</v>
      </c>
      <c r="S297" s="745">
        <v>332434.02</v>
      </c>
      <c r="T297" s="745">
        <v>531894.43999999994</v>
      </c>
    </row>
    <row r="298" spans="1:20">
      <c r="A298" s="744">
        <v>2</v>
      </c>
      <c r="B298" s="744" t="s">
        <v>1665</v>
      </c>
      <c r="C298" s="744"/>
      <c r="D298" s="744" t="s">
        <v>1257</v>
      </c>
      <c r="E298" s="744" t="s">
        <v>1447</v>
      </c>
      <c r="F298" s="744" t="s">
        <v>712</v>
      </c>
      <c r="G298" s="745">
        <v>108094.2</v>
      </c>
      <c r="H298" s="745">
        <v>189164.86</v>
      </c>
      <c r="I298" s="745">
        <v>140280.57</v>
      </c>
      <c r="J298" s="745">
        <v>245490.99</v>
      </c>
      <c r="K298" s="745">
        <v>167691.89000000001</v>
      </c>
      <c r="L298" s="745">
        <v>293460.82</v>
      </c>
      <c r="M298" s="745">
        <v>199943.64</v>
      </c>
      <c r="N298" s="745">
        <v>349901.37</v>
      </c>
      <c r="O298" s="745">
        <v>235370.35</v>
      </c>
      <c r="P298" s="745">
        <v>411898.11</v>
      </c>
      <c r="Q298" s="745">
        <v>258105.3</v>
      </c>
      <c r="R298" s="745">
        <v>451684.28</v>
      </c>
      <c r="S298" s="745">
        <v>280116.09000000003</v>
      </c>
      <c r="T298" s="745">
        <v>490203.15</v>
      </c>
    </row>
    <row r="299" spans="1:20">
      <c r="A299" s="744">
        <v>2</v>
      </c>
      <c r="B299" s="744" t="s">
        <v>1665</v>
      </c>
      <c r="C299" s="744"/>
      <c r="D299" s="744" t="s">
        <v>1257</v>
      </c>
      <c r="E299" s="744" t="s">
        <v>1447</v>
      </c>
      <c r="F299" s="744" t="s">
        <v>719</v>
      </c>
      <c r="G299" s="745">
        <v>84469.2</v>
      </c>
      <c r="H299" s="745">
        <v>147821.09</v>
      </c>
      <c r="I299" s="745">
        <v>110720.79</v>
      </c>
      <c r="J299" s="745">
        <v>193761.39</v>
      </c>
      <c r="K299" s="745">
        <v>134206.06</v>
      </c>
      <c r="L299" s="745">
        <v>234860.6</v>
      </c>
      <c r="M299" s="745">
        <v>164332.01</v>
      </c>
      <c r="N299" s="745">
        <v>287581.01</v>
      </c>
      <c r="O299" s="745">
        <v>195000.66</v>
      </c>
      <c r="P299" s="745">
        <v>341251.15</v>
      </c>
      <c r="Q299" s="745">
        <v>214918.37</v>
      </c>
      <c r="R299" s="745">
        <v>376107.16</v>
      </c>
      <c r="S299" s="745">
        <v>233545.65</v>
      </c>
      <c r="T299" s="745">
        <v>408704.89</v>
      </c>
    </row>
    <row r="300" spans="1:20">
      <c r="A300" s="744">
        <v>2</v>
      </c>
      <c r="B300" s="744" t="s">
        <v>1665</v>
      </c>
      <c r="C300" s="744"/>
      <c r="D300" s="744" t="s">
        <v>1257</v>
      </c>
      <c r="E300" s="744" t="s">
        <v>1447</v>
      </c>
      <c r="F300" s="744" t="s">
        <v>726</v>
      </c>
      <c r="G300" s="745">
        <v>80376.070000000007</v>
      </c>
      <c r="H300" s="745">
        <v>140658.12</v>
      </c>
      <c r="I300" s="745">
        <v>109516.47</v>
      </c>
      <c r="J300" s="745">
        <v>191653.82</v>
      </c>
      <c r="K300" s="745">
        <v>138612.95000000001</v>
      </c>
      <c r="L300" s="745">
        <v>242572.67</v>
      </c>
      <c r="M300" s="745">
        <v>182636.97</v>
      </c>
      <c r="N300" s="745">
        <v>319614.69</v>
      </c>
      <c r="O300" s="745">
        <v>226252.18</v>
      </c>
      <c r="P300" s="745">
        <v>395941.31</v>
      </c>
      <c r="Q300" s="745">
        <v>254874.75</v>
      </c>
      <c r="R300" s="745">
        <v>446030.81</v>
      </c>
      <c r="S300" s="745">
        <v>283133.94</v>
      </c>
      <c r="T300" s="745">
        <v>495484.4</v>
      </c>
    </row>
    <row r="301" spans="1:20">
      <c r="A301" s="744">
        <v>2</v>
      </c>
      <c r="B301" s="744" t="s">
        <v>1665</v>
      </c>
      <c r="C301" s="744"/>
      <c r="D301" s="744" t="s">
        <v>1257</v>
      </c>
      <c r="E301" s="744" t="s">
        <v>1447</v>
      </c>
      <c r="F301" s="744" t="s">
        <v>301</v>
      </c>
      <c r="G301" s="745">
        <v>86866.17</v>
      </c>
      <c r="H301" s="745">
        <v>138985.88</v>
      </c>
      <c r="I301" s="745">
        <v>121612.64</v>
      </c>
      <c r="J301" s="745">
        <v>194580.23</v>
      </c>
      <c r="K301" s="745">
        <v>156359.10999999999</v>
      </c>
      <c r="L301" s="745">
        <v>250174.58</v>
      </c>
      <c r="M301" s="745">
        <v>208478.81</v>
      </c>
      <c r="N301" s="745">
        <v>333566.09999999998</v>
      </c>
      <c r="O301" s="745">
        <v>260598.51</v>
      </c>
      <c r="P301" s="745">
        <v>416957.63</v>
      </c>
      <c r="Q301" s="745">
        <v>295344.98</v>
      </c>
      <c r="R301" s="745">
        <v>472551.98</v>
      </c>
      <c r="S301" s="745">
        <v>330091.45</v>
      </c>
      <c r="T301" s="745">
        <v>528146.32999999996</v>
      </c>
    </row>
    <row r="302" spans="1:20">
      <c r="A302" s="744">
        <v>2</v>
      </c>
      <c r="B302" s="744" t="s">
        <v>1665</v>
      </c>
      <c r="C302" s="744"/>
      <c r="D302" s="744" t="s">
        <v>1257</v>
      </c>
      <c r="E302" s="744" t="s">
        <v>1576</v>
      </c>
      <c r="F302" s="744" t="s">
        <v>712</v>
      </c>
      <c r="G302" s="745">
        <v>125327.07</v>
      </c>
      <c r="H302" s="745">
        <v>219322.38</v>
      </c>
      <c r="I302" s="745">
        <v>162520.69</v>
      </c>
      <c r="J302" s="745">
        <v>284411.21000000002</v>
      </c>
      <c r="K302" s="745">
        <v>194173.08</v>
      </c>
      <c r="L302" s="745">
        <v>339802.89</v>
      </c>
      <c r="M302" s="745">
        <v>231367.59</v>
      </c>
      <c r="N302" s="745">
        <v>404893.29</v>
      </c>
      <c r="O302" s="745">
        <v>272266.96000000002</v>
      </c>
      <c r="P302" s="745">
        <v>476467.18</v>
      </c>
      <c r="Q302" s="745">
        <v>298511.05</v>
      </c>
      <c r="R302" s="745">
        <v>522394.33</v>
      </c>
      <c r="S302" s="745">
        <v>323867.93</v>
      </c>
      <c r="T302" s="745">
        <v>566768.88</v>
      </c>
    </row>
    <row r="303" spans="1:20">
      <c r="A303" s="744">
        <v>2</v>
      </c>
      <c r="B303" s="744" t="s">
        <v>1665</v>
      </c>
      <c r="C303" s="744"/>
      <c r="D303" s="744" t="s">
        <v>1257</v>
      </c>
      <c r="E303" s="744" t="s">
        <v>1576</v>
      </c>
      <c r="F303" s="744" t="s">
        <v>719</v>
      </c>
      <c r="G303" s="745">
        <v>98720.27</v>
      </c>
      <c r="H303" s="745">
        <v>172760.47</v>
      </c>
      <c r="I303" s="745">
        <v>129230.07</v>
      </c>
      <c r="J303" s="745">
        <v>226152.63</v>
      </c>
      <c r="K303" s="745">
        <v>156460.88</v>
      </c>
      <c r="L303" s="745">
        <v>273806.53999999998</v>
      </c>
      <c r="M303" s="745">
        <v>191261.29</v>
      </c>
      <c r="N303" s="745">
        <v>334707.26</v>
      </c>
      <c r="O303" s="745">
        <v>226802.06</v>
      </c>
      <c r="P303" s="745">
        <v>396903.61</v>
      </c>
      <c r="Q303" s="745">
        <v>249873.34</v>
      </c>
      <c r="R303" s="745">
        <v>437278.35</v>
      </c>
      <c r="S303" s="745">
        <v>271419.67</v>
      </c>
      <c r="T303" s="745">
        <v>474984.43</v>
      </c>
    </row>
    <row r="304" spans="1:20">
      <c r="A304" s="744">
        <v>2</v>
      </c>
      <c r="B304" s="744" t="s">
        <v>1665</v>
      </c>
      <c r="C304" s="744"/>
      <c r="D304" s="744" t="s">
        <v>1257</v>
      </c>
      <c r="E304" s="744" t="s">
        <v>1576</v>
      </c>
      <c r="F304" s="744" t="s">
        <v>726</v>
      </c>
      <c r="G304" s="745">
        <v>94537.64</v>
      </c>
      <c r="H304" s="745">
        <v>165440.87</v>
      </c>
      <c r="I304" s="745">
        <v>128962.76</v>
      </c>
      <c r="J304" s="745">
        <v>225684.82</v>
      </c>
      <c r="K304" s="745">
        <v>163338.42000000001</v>
      </c>
      <c r="L304" s="745">
        <v>285842.24</v>
      </c>
      <c r="M304" s="745">
        <v>215329.08</v>
      </c>
      <c r="N304" s="745">
        <v>376825.88</v>
      </c>
      <c r="O304" s="745">
        <v>266859.32</v>
      </c>
      <c r="P304" s="745">
        <v>467003.82</v>
      </c>
      <c r="Q304" s="745">
        <v>300701.26</v>
      </c>
      <c r="R304" s="745">
        <v>526227.21</v>
      </c>
      <c r="S304" s="745">
        <v>334133.95</v>
      </c>
      <c r="T304" s="745">
        <v>584734.42000000004</v>
      </c>
    </row>
    <row r="305" spans="1:20">
      <c r="A305" s="744">
        <v>2</v>
      </c>
      <c r="B305" s="744" t="s">
        <v>1665</v>
      </c>
      <c r="C305" s="744"/>
      <c r="D305" s="744" t="s">
        <v>1257</v>
      </c>
      <c r="E305" s="744" t="s">
        <v>1576</v>
      </c>
      <c r="F305" s="744" t="s">
        <v>301</v>
      </c>
      <c r="G305" s="745">
        <v>101126.21</v>
      </c>
      <c r="H305" s="745">
        <v>161801.94</v>
      </c>
      <c r="I305" s="745">
        <v>141576.70000000001</v>
      </c>
      <c r="J305" s="745">
        <v>226522.72</v>
      </c>
      <c r="K305" s="745">
        <v>182027.18</v>
      </c>
      <c r="L305" s="745">
        <v>291243.5</v>
      </c>
      <c r="M305" s="745">
        <v>242702.91</v>
      </c>
      <c r="N305" s="745">
        <v>388324.66</v>
      </c>
      <c r="O305" s="745">
        <v>303378.64</v>
      </c>
      <c r="P305" s="745">
        <v>485405.83</v>
      </c>
      <c r="Q305" s="745">
        <v>343829.12</v>
      </c>
      <c r="R305" s="745">
        <v>550126.6</v>
      </c>
      <c r="S305" s="745">
        <v>384279.61</v>
      </c>
      <c r="T305" s="745">
        <v>614847.38</v>
      </c>
    </row>
    <row r="306" spans="1:20">
      <c r="A306" s="744">
        <v>2</v>
      </c>
      <c r="B306" s="744" t="s">
        <v>1665</v>
      </c>
      <c r="C306" s="744"/>
      <c r="D306" s="744" t="s">
        <v>1257</v>
      </c>
      <c r="E306" s="744" t="s">
        <v>1257</v>
      </c>
      <c r="F306" s="744" t="s">
        <v>712</v>
      </c>
      <c r="G306" s="745">
        <v>151714.14000000001</v>
      </c>
      <c r="H306" s="745">
        <v>265499.74</v>
      </c>
      <c r="I306" s="745">
        <v>196723.36</v>
      </c>
      <c r="J306" s="745">
        <v>344265.88</v>
      </c>
      <c r="K306" s="745">
        <v>235024.06</v>
      </c>
      <c r="L306" s="745">
        <v>411292.11</v>
      </c>
      <c r="M306" s="745">
        <v>280025.09999999998</v>
      </c>
      <c r="N306" s="745">
        <v>490043.92</v>
      </c>
      <c r="O306" s="745">
        <v>329513.96000000002</v>
      </c>
      <c r="P306" s="745">
        <v>576649.43000000005</v>
      </c>
      <c r="Q306" s="745">
        <v>361269.35</v>
      </c>
      <c r="R306" s="745">
        <v>632221.36</v>
      </c>
      <c r="S306" s="745">
        <v>391944.85</v>
      </c>
      <c r="T306" s="745">
        <v>685903.48</v>
      </c>
    </row>
    <row r="307" spans="1:20">
      <c r="A307" s="744">
        <v>2</v>
      </c>
      <c r="B307" s="744" t="s">
        <v>1665</v>
      </c>
      <c r="C307" s="744"/>
      <c r="D307" s="744" t="s">
        <v>1257</v>
      </c>
      <c r="E307" s="744" t="s">
        <v>1257</v>
      </c>
      <c r="F307" s="744" t="s">
        <v>719</v>
      </c>
      <c r="G307" s="745">
        <v>119602.48</v>
      </c>
      <c r="H307" s="745">
        <v>209304.34</v>
      </c>
      <c r="I307" s="745">
        <v>156545.03</v>
      </c>
      <c r="J307" s="745">
        <v>273953.78999999998</v>
      </c>
      <c r="K307" s="745">
        <v>189509.33</v>
      </c>
      <c r="L307" s="745">
        <v>331641.33</v>
      </c>
      <c r="M307" s="745">
        <v>231620.94</v>
      </c>
      <c r="N307" s="745">
        <v>405336.64</v>
      </c>
      <c r="O307" s="745">
        <v>274642.53000000003</v>
      </c>
      <c r="P307" s="745">
        <v>480624.43</v>
      </c>
      <c r="Q307" s="745">
        <v>302568.67</v>
      </c>
      <c r="R307" s="745">
        <v>529495.18000000005</v>
      </c>
      <c r="S307" s="745">
        <v>328645.23</v>
      </c>
      <c r="T307" s="745">
        <v>575129.15</v>
      </c>
    </row>
    <row r="308" spans="1:20">
      <c r="A308" s="744">
        <v>2</v>
      </c>
      <c r="B308" s="744" t="s">
        <v>1665</v>
      </c>
      <c r="C308" s="744"/>
      <c r="D308" s="744" t="s">
        <v>1257</v>
      </c>
      <c r="E308" s="744" t="s">
        <v>1257</v>
      </c>
      <c r="F308" s="744" t="s">
        <v>726</v>
      </c>
      <c r="G308" s="745">
        <v>114608.88</v>
      </c>
      <c r="H308" s="745">
        <v>200565.55</v>
      </c>
      <c r="I308" s="745">
        <v>156361.13</v>
      </c>
      <c r="J308" s="745">
        <v>273631.98</v>
      </c>
      <c r="K308" s="745">
        <v>198053.7</v>
      </c>
      <c r="L308" s="745">
        <v>346593.97</v>
      </c>
      <c r="M308" s="745">
        <v>261108.08</v>
      </c>
      <c r="N308" s="745">
        <v>456939.14</v>
      </c>
      <c r="O308" s="745">
        <v>323606.8</v>
      </c>
      <c r="P308" s="745">
        <v>566311.9</v>
      </c>
      <c r="Q308" s="745">
        <v>364655.21</v>
      </c>
      <c r="R308" s="745">
        <v>638146.62</v>
      </c>
      <c r="S308" s="745">
        <v>405209.71</v>
      </c>
      <c r="T308" s="745">
        <v>709116.99</v>
      </c>
    </row>
    <row r="309" spans="1:20">
      <c r="A309" s="744">
        <v>2</v>
      </c>
      <c r="B309" s="744" t="s">
        <v>1665</v>
      </c>
      <c r="C309" s="744"/>
      <c r="D309" s="744" t="s">
        <v>1257</v>
      </c>
      <c r="E309" s="744" t="s">
        <v>1257</v>
      </c>
      <c r="F309" s="744" t="s">
        <v>301</v>
      </c>
      <c r="G309" s="745">
        <v>122468.8</v>
      </c>
      <c r="H309" s="745">
        <v>195950.09</v>
      </c>
      <c r="I309" s="745">
        <v>171456.33</v>
      </c>
      <c r="J309" s="745">
        <v>274330.13</v>
      </c>
      <c r="K309" s="745">
        <v>220443.85</v>
      </c>
      <c r="L309" s="745">
        <v>352710.16</v>
      </c>
      <c r="M309" s="745">
        <v>293925.13</v>
      </c>
      <c r="N309" s="745">
        <v>470280.22</v>
      </c>
      <c r="O309" s="745">
        <v>367406.41</v>
      </c>
      <c r="P309" s="745">
        <v>587850.27</v>
      </c>
      <c r="Q309" s="745">
        <v>416393.93</v>
      </c>
      <c r="R309" s="745">
        <v>666230.31000000006</v>
      </c>
      <c r="S309" s="745">
        <v>465381.46</v>
      </c>
      <c r="T309" s="745">
        <v>744610.34</v>
      </c>
    </row>
    <row r="310" spans="1:20">
      <c r="A310" s="744">
        <v>2</v>
      </c>
      <c r="B310" s="744" t="s">
        <v>1665</v>
      </c>
      <c r="C310" s="744"/>
      <c r="D310" s="744" t="s">
        <v>1257</v>
      </c>
      <c r="E310" s="744" t="s">
        <v>1594</v>
      </c>
      <c r="F310" s="744" t="s">
        <v>712</v>
      </c>
      <c r="G310" s="745">
        <v>115945.16</v>
      </c>
      <c r="H310" s="745">
        <v>202904.04</v>
      </c>
      <c r="I310" s="745">
        <v>150451.81</v>
      </c>
      <c r="J310" s="745">
        <v>263290.65999999997</v>
      </c>
      <c r="K310" s="745">
        <v>179835.91</v>
      </c>
      <c r="L310" s="745">
        <v>314712.83</v>
      </c>
      <c r="M310" s="745">
        <v>214402.14</v>
      </c>
      <c r="N310" s="745">
        <v>375203.75</v>
      </c>
      <c r="O310" s="745">
        <v>252377.28</v>
      </c>
      <c r="P310" s="745">
        <v>441660.25</v>
      </c>
      <c r="Q310" s="745">
        <v>276747.27</v>
      </c>
      <c r="R310" s="745">
        <v>484307.72</v>
      </c>
      <c r="S310" s="745">
        <v>300333.8</v>
      </c>
      <c r="T310" s="745">
        <v>525584.15</v>
      </c>
    </row>
    <row r="311" spans="1:20">
      <c r="A311" s="744">
        <v>2</v>
      </c>
      <c r="B311" s="744" t="s">
        <v>1665</v>
      </c>
      <c r="C311" s="744"/>
      <c r="D311" s="744" t="s">
        <v>1257</v>
      </c>
      <c r="E311" s="744" t="s">
        <v>1594</v>
      </c>
      <c r="F311" s="744" t="s">
        <v>719</v>
      </c>
      <c r="G311" s="745">
        <v>90714.57</v>
      </c>
      <c r="H311" s="745">
        <v>158750.5</v>
      </c>
      <c r="I311" s="745">
        <v>118883.11</v>
      </c>
      <c r="J311" s="745">
        <v>208045.45</v>
      </c>
      <c r="K311" s="745">
        <v>144074.32999999999</v>
      </c>
      <c r="L311" s="745">
        <v>252130.08</v>
      </c>
      <c r="M311" s="745">
        <v>176370.3</v>
      </c>
      <c r="N311" s="745">
        <v>308648.03000000003</v>
      </c>
      <c r="O311" s="745">
        <v>209264.02</v>
      </c>
      <c r="P311" s="745">
        <v>366212.03</v>
      </c>
      <c r="Q311" s="745">
        <v>230625.31</v>
      </c>
      <c r="R311" s="745">
        <v>403594.29</v>
      </c>
      <c r="S311" s="745">
        <v>250598.38</v>
      </c>
      <c r="T311" s="745">
        <v>438547.17</v>
      </c>
    </row>
    <row r="312" spans="1:20">
      <c r="A312" s="744">
        <v>2</v>
      </c>
      <c r="B312" s="744" t="s">
        <v>1665</v>
      </c>
      <c r="C312" s="744"/>
      <c r="D312" s="744" t="s">
        <v>1257</v>
      </c>
      <c r="E312" s="744" t="s">
        <v>1594</v>
      </c>
      <c r="F312" s="744" t="s">
        <v>726</v>
      </c>
      <c r="G312" s="745">
        <v>86403.32</v>
      </c>
      <c r="H312" s="745">
        <v>151205.82</v>
      </c>
      <c r="I312" s="745">
        <v>117750.06</v>
      </c>
      <c r="J312" s="745">
        <v>206062.6</v>
      </c>
      <c r="K312" s="745">
        <v>149049.9</v>
      </c>
      <c r="L312" s="745">
        <v>260837.32</v>
      </c>
      <c r="M312" s="745">
        <v>196404.72</v>
      </c>
      <c r="N312" s="745">
        <v>343708.25</v>
      </c>
      <c r="O312" s="745">
        <v>243322.95</v>
      </c>
      <c r="P312" s="745">
        <v>425815.16</v>
      </c>
      <c r="Q312" s="745">
        <v>274116.67</v>
      </c>
      <c r="R312" s="745">
        <v>479704.16</v>
      </c>
      <c r="S312" s="745">
        <v>304522.3</v>
      </c>
      <c r="T312" s="745">
        <v>532914.03</v>
      </c>
    </row>
    <row r="313" spans="1:20">
      <c r="A313" s="744">
        <v>2</v>
      </c>
      <c r="B313" s="744" t="s">
        <v>1665</v>
      </c>
      <c r="C313" s="744"/>
      <c r="D313" s="744" t="s">
        <v>1257</v>
      </c>
      <c r="E313" s="744" t="s">
        <v>1594</v>
      </c>
      <c r="F313" s="744" t="s">
        <v>301</v>
      </c>
      <c r="G313" s="745">
        <v>93233.17</v>
      </c>
      <c r="H313" s="745">
        <v>149173.07999999999</v>
      </c>
      <c r="I313" s="745">
        <v>130526.44</v>
      </c>
      <c r="J313" s="745">
        <v>208842.31</v>
      </c>
      <c r="K313" s="745">
        <v>167819.71</v>
      </c>
      <c r="L313" s="745">
        <v>268511.53999999998</v>
      </c>
      <c r="M313" s="745">
        <v>223759.62</v>
      </c>
      <c r="N313" s="745">
        <v>358015.39</v>
      </c>
      <c r="O313" s="745">
        <v>279699.52</v>
      </c>
      <c r="P313" s="745">
        <v>447519.24</v>
      </c>
      <c r="Q313" s="745">
        <v>316992.78999999998</v>
      </c>
      <c r="R313" s="745">
        <v>507188.47</v>
      </c>
      <c r="S313" s="745">
        <v>354286.06</v>
      </c>
      <c r="T313" s="745">
        <v>566857.71</v>
      </c>
    </row>
    <row r="314" spans="1:20">
      <c r="A314" s="744">
        <v>2</v>
      </c>
      <c r="B314" s="744" t="s">
        <v>1665</v>
      </c>
      <c r="C314" s="744"/>
      <c r="D314" s="744" t="s">
        <v>1257</v>
      </c>
      <c r="E314" s="744" t="s">
        <v>1607</v>
      </c>
      <c r="F314" s="744" t="s">
        <v>712</v>
      </c>
      <c r="G314" s="745">
        <v>112338.23</v>
      </c>
      <c r="H314" s="745">
        <v>196591.9</v>
      </c>
      <c r="I314" s="745">
        <v>145641.66</v>
      </c>
      <c r="J314" s="745">
        <v>254872.9</v>
      </c>
      <c r="K314" s="745">
        <v>173976.74</v>
      </c>
      <c r="L314" s="745">
        <v>304459.3</v>
      </c>
      <c r="M314" s="745">
        <v>207259.56</v>
      </c>
      <c r="N314" s="745">
        <v>362704.23</v>
      </c>
      <c r="O314" s="745">
        <v>243870.04</v>
      </c>
      <c r="P314" s="745">
        <v>426772.58</v>
      </c>
      <c r="Q314" s="745">
        <v>267361.23</v>
      </c>
      <c r="R314" s="745">
        <v>467882.15</v>
      </c>
      <c r="S314" s="745">
        <v>290043.55</v>
      </c>
      <c r="T314" s="745">
        <v>507576.22</v>
      </c>
    </row>
    <row r="315" spans="1:20">
      <c r="A315" s="744">
        <v>2</v>
      </c>
      <c r="B315" s="744" t="s">
        <v>1665</v>
      </c>
      <c r="C315" s="744"/>
      <c r="D315" s="744" t="s">
        <v>1257</v>
      </c>
      <c r="E315" s="744" t="s">
        <v>1607</v>
      </c>
      <c r="F315" s="744" t="s">
        <v>719</v>
      </c>
      <c r="G315" s="745">
        <v>88713.22</v>
      </c>
      <c r="H315" s="745">
        <v>155248.14000000001</v>
      </c>
      <c r="I315" s="745">
        <v>116081.89</v>
      </c>
      <c r="J315" s="745">
        <v>203143.3</v>
      </c>
      <c r="K315" s="745">
        <v>140490.91</v>
      </c>
      <c r="L315" s="745">
        <v>245859.09</v>
      </c>
      <c r="M315" s="745">
        <v>171647.93</v>
      </c>
      <c r="N315" s="745">
        <v>300383.88</v>
      </c>
      <c r="O315" s="745">
        <v>203500.35</v>
      </c>
      <c r="P315" s="745">
        <v>356125.62</v>
      </c>
      <c r="Q315" s="745">
        <v>224174.3</v>
      </c>
      <c r="R315" s="745">
        <v>392305.03</v>
      </c>
      <c r="S315" s="745">
        <v>243473.12</v>
      </c>
      <c r="T315" s="745">
        <v>426077.96</v>
      </c>
    </row>
    <row r="316" spans="1:20">
      <c r="A316" s="744">
        <v>2</v>
      </c>
      <c r="B316" s="744" t="s">
        <v>1665</v>
      </c>
      <c r="C316" s="744"/>
      <c r="D316" s="744" t="s">
        <v>1257</v>
      </c>
      <c r="E316" s="744" t="s">
        <v>1607</v>
      </c>
      <c r="F316" s="744" t="s">
        <v>726</v>
      </c>
      <c r="G316" s="745">
        <v>85125.02</v>
      </c>
      <c r="H316" s="745">
        <v>148968.79</v>
      </c>
      <c r="I316" s="745">
        <v>116165</v>
      </c>
      <c r="J316" s="745">
        <v>203288.75</v>
      </c>
      <c r="K316" s="745">
        <v>147161.07</v>
      </c>
      <c r="L316" s="745">
        <v>257531.87</v>
      </c>
      <c r="M316" s="745">
        <v>194034.45</v>
      </c>
      <c r="N316" s="745">
        <v>339560.29</v>
      </c>
      <c r="O316" s="745">
        <v>240499.03</v>
      </c>
      <c r="P316" s="745">
        <v>420873.31</v>
      </c>
      <c r="Q316" s="745">
        <v>271021.19</v>
      </c>
      <c r="R316" s="745">
        <v>474287.08</v>
      </c>
      <c r="S316" s="745">
        <v>301179.96000000002</v>
      </c>
      <c r="T316" s="745">
        <v>527064.93000000005</v>
      </c>
    </row>
    <row r="317" spans="1:20">
      <c r="A317" s="744">
        <v>2</v>
      </c>
      <c r="B317" s="744" t="s">
        <v>1665</v>
      </c>
      <c r="C317" s="744"/>
      <c r="D317" s="744" t="s">
        <v>1257</v>
      </c>
      <c r="E317" s="744" t="s">
        <v>1607</v>
      </c>
      <c r="F317" s="744" t="s">
        <v>301</v>
      </c>
      <c r="G317" s="745">
        <v>90763.15</v>
      </c>
      <c r="H317" s="745">
        <v>145221.03</v>
      </c>
      <c r="I317" s="745">
        <v>127068.4</v>
      </c>
      <c r="J317" s="745">
        <v>203309.45</v>
      </c>
      <c r="K317" s="745">
        <v>163373.66</v>
      </c>
      <c r="L317" s="745">
        <v>261397.86</v>
      </c>
      <c r="M317" s="745">
        <v>217831.55</v>
      </c>
      <c r="N317" s="745">
        <v>348530.48</v>
      </c>
      <c r="O317" s="745">
        <v>272289.44</v>
      </c>
      <c r="P317" s="745">
        <v>435663.1</v>
      </c>
      <c r="Q317" s="745">
        <v>308594.69</v>
      </c>
      <c r="R317" s="745">
        <v>493751.52</v>
      </c>
      <c r="S317" s="745">
        <v>344899.95</v>
      </c>
      <c r="T317" s="745">
        <v>551839.93000000005</v>
      </c>
    </row>
    <row r="318" spans="1:20">
      <c r="A318" s="744">
        <v>2</v>
      </c>
      <c r="B318" s="744" t="s">
        <v>1665</v>
      </c>
      <c r="C318" s="744"/>
      <c r="D318" s="744" t="s">
        <v>1257</v>
      </c>
      <c r="E318" s="744" t="s">
        <v>1618</v>
      </c>
      <c r="F318" s="744" t="s">
        <v>712</v>
      </c>
      <c r="G318" s="745">
        <v>129101.15</v>
      </c>
      <c r="H318" s="745">
        <v>225927.01</v>
      </c>
      <c r="I318" s="745">
        <v>167324.4</v>
      </c>
      <c r="J318" s="745">
        <v>292817.7</v>
      </c>
      <c r="K318" s="745">
        <v>199835.96</v>
      </c>
      <c r="L318" s="745">
        <v>349712.93</v>
      </c>
      <c r="M318" s="745">
        <v>238005.54</v>
      </c>
      <c r="N318" s="745">
        <v>416509.69</v>
      </c>
      <c r="O318" s="745">
        <v>280008.82</v>
      </c>
      <c r="P318" s="745">
        <v>490015.43</v>
      </c>
      <c r="Q318" s="745">
        <v>306959.13</v>
      </c>
      <c r="R318" s="745">
        <v>537178.47</v>
      </c>
      <c r="S318" s="745">
        <v>332960.83</v>
      </c>
      <c r="T318" s="745">
        <v>582681.44999999995</v>
      </c>
    </row>
    <row r="319" spans="1:20">
      <c r="A319" s="744">
        <v>2</v>
      </c>
      <c r="B319" s="744" t="s">
        <v>1665</v>
      </c>
      <c r="C319" s="744"/>
      <c r="D319" s="744" t="s">
        <v>1257</v>
      </c>
      <c r="E319" s="744" t="s">
        <v>1618</v>
      </c>
      <c r="F319" s="744" t="s">
        <v>719</v>
      </c>
      <c r="G319" s="745">
        <v>102264.98</v>
      </c>
      <c r="H319" s="745">
        <v>178963.71</v>
      </c>
      <c r="I319" s="745">
        <v>133746.79</v>
      </c>
      <c r="J319" s="745">
        <v>234056.89</v>
      </c>
      <c r="K319" s="745">
        <v>161798.65</v>
      </c>
      <c r="L319" s="745">
        <v>283147.64</v>
      </c>
      <c r="M319" s="745">
        <v>197553.49</v>
      </c>
      <c r="N319" s="745">
        <v>345718.61</v>
      </c>
      <c r="O319" s="745">
        <v>234151.98</v>
      </c>
      <c r="P319" s="745">
        <v>409765.97</v>
      </c>
      <c r="Q319" s="745">
        <v>257902.13</v>
      </c>
      <c r="R319" s="745">
        <v>451328.74</v>
      </c>
      <c r="S319" s="745">
        <v>280060.43</v>
      </c>
      <c r="T319" s="745">
        <v>490105.76</v>
      </c>
    </row>
    <row r="320" spans="1:20">
      <c r="A320" s="744">
        <v>2</v>
      </c>
      <c r="B320" s="744" t="s">
        <v>1665</v>
      </c>
      <c r="C320" s="744"/>
      <c r="D320" s="744" t="s">
        <v>1257</v>
      </c>
      <c r="E320" s="744" t="s">
        <v>1618</v>
      </c>
      <c r="F320" s="744" t="s">
        <v>726</v>
      </c>
      <c r="G320" s="745">
        <v>98366.76</v>
      </c>
      <c r="H320" s="745">
        <v>172141.84</v>
      </c>
      <c r="I320" s="745">
        <v>134294.31</v>
      </c>
      <c r="J320" s="745">
        <v>235015.04000000001</v>
      </c>
      <c r="K320" s="745">
        <v>170171.98</v>
      </c>
      <c r="L320" s="745">
        <v>297800.96000000002</v>
      </c>
      <c r="M320" s="745">
        <v>224419.31</v>
      </c>
      <c r="N320" s="745">
        <v>392733.8</v>
      </c>
      <c r="O320" s="745">
        <v>278202.28000000003</v>
      </c>
      <c r="P320" s="745">
        <v>486853.98</v>
      </c>
      <c r="Q320" s="745">
        <v>313541.61</v>
      </c>
      <c r="R320" s="745">
        <v>548697.81999999995</v>
      </c>
      <c r="S320" s="745">
        <v>348468.18</v>
      </c>
      <c r="T320" s="745">
        <v>609819.31000000006</v>
      </c>
    </row>
    <row r="321" spans="1:20">
      <c r="A321" s="744">
        <v>2</v>
      </c>
      <c r="B321" s="744" t="s">
        <v>1665</v>
      </c>
      <c r="C321" s="744"/>
      <c r="D321" s="744" t="s">
        <v>1257</v>
      </c>
      <c r="E321" s="744" t="s">
        <v>1618</v>
      </c>
      <c r="F321" s="744" t="s">
        <v>301</v>
      </c>
      <c r="G321" s="745">
        <v>104471.39</v>
      </c>
      <c r="H321" s="745">
        <v>167154.22</v>
      </c>
      <c r="I321" s="745">
        <v>146259.94</v>
      </c>
      <c r="J321" s="745">
        <v>234015.91</v>
      </c>
      <c r="K321" s="745">
        <v>188048.5</v>
      </c>
      <c r="L321" s="745">
        <v>300877.59999999998</v>
      </c>
      <c r="M321" s="745">
        <v>250731.33</v>
      </c>
      <c r="N321" s="745">
        <v>401170.14</v>
      </c>
      <c r="O321" s="745">
        <v>313414.15999999997</v>
      </c>
      <c r="P321" s="745">
        <v>501462.67</v>
      </c>
      <c r="Q321" s="745">
        <v>355202.72</v>
      </c>
      <c r="R321" s="745">
        <v>568324.36</v>
      </c>
      <c r="S321" s="745">
        <v>396991.27</v>
      </c>
      <c r="T321" s="745">
        <v>635186.05000000005</v>
      </c>
    </row>
    <row r="322" spans="1:20">
      <c r="A322" s="744">
        <v>2</v>
      </c>
      <c r="B322" s="744" t="s">
        <v>1665</v>
      </c>
      <c r="C322" s="744"/>
      <c r="D322" s="744" t="s">
        <v>1257</v>
      </c>
      <c r="E322" s="744" t="s">
        <v>1630</v>
      </c>
      <c r="F322" s="744" t="s">
        <v>712</v>
      </c>
      <c r="G322" s="745">
        <v>148470.56</v>
      </c>
      <c r="H322" s="745">
        <v>259823.49</v>
      </c>
      <c r="I322" s="745">
        <v>192589.78</v>
      </c>
      <c r="J322" s="745">
        <v>337032.12</v>
      </c>
      <c r="K322" s="745">
        <v>230146.79</v>
      </c>
      <c r="L322" s="745">
        <v>402756.88</v>
      </c>
      <c r="M322" s="745">
        <v>274301.64</v>
      </c>
      <c r="N322" s="745">
        <v>480027.87</v>
      </c>
      <c r="O322" s="745">
        <v>322834.56</v>
      </c>
      <c r="P322" s="745">
        <v>564960.48</v>
      </c>
      <c r="Q322" s="745">
        <v>353978.26</v>
      </c>
      <c r="R322" s="745">
        <v>619461.94999999995</v>
      </c>
      <c r="S322" s="745">
        <v>384092.88</v>
      </c>
      <c r="T322" s="745">
        <v>672162.54</v>
      </c>
    </row>
    <row r="323" spans="1:20">
      <c r="A323" s="744">
        <v>2</v>
      </c>
      <c r="B323" s="744" t="s">
        <v>1665</v>
      </c>
      <c r="C323" s="744"/>
      <c r="D323" s="744" t="s">
        <v>1257</v>
      </c>
      <c r="E323" s="744" t="s">
        <v>1630</v>
      </c>
      <c r="F323" s="744" t="s">
        <v>719</v>
      </c>
      <c r="G323" s="745">
        <v>116588.27</v>
      </c>
      <c r="H323" s="745">
        <v>204029.48</v>
      </c>
      <c r="I323" s="745">
        <v>152698.44</v>
      </c>
      <c r="J323" s="745">
        <v>267222.27</v>
      </c>
      <c r="K323" s="745">
        <v>184957.16</v>
      </c>
      <c r="L323" s="745">
        <v>323675.03000000003</v>
      </c>
      <c r="M323" s="745">
        <v>226243.22</v>
      </c>
      <c r="N323" s="745">
        <v>395925.64</v>
      </c>
      <c r="O323" s="745">
        <v>268355.07</v>
      </c>
      <c r="P323" s="745">
        <v>469621.37</v>
      </c>
      <c r="Q323" s="745">
        <v>295696.87</v>
      </c>
      <c r="R323" s="745">
        <v>517469.52</v>
      </c>
      <c r="S323" s="745">
        <v>321245.40000000002</v>
      </c>
      <c r="T323" s="745">
        <v>562179.44999999995</v>
      </c>
    </row>
    <row r="324" spans="1:20">
      <c r="A324" s="744">
        <v>2</v>
      </c>
      <c r="B324" s="744" t="s">
        <v>1665</v>
      </c>
      <c r="C324" s="744"/>
      <c r="D324" s="744" t="s">
        <v>1257</v>
      </c>
      <c r="E324" s="744" t="s">
        <v>1630</v>
      </c>
      <c r="F324" s="744" t="s">
        <v>726</v>
      </c>
      <c r="G324" s="745">
        <v>111373.38</v>
      </c>
      <c r="H324" s="745">
        <v>194903.41</v>
      </c>
      <c r="I324" s="745">
        <v>151860.64000000001</v>
      </c>
      <c r="J324" s="745">
        <v>265756.13</v>
      </c>
      <c r="K324" s="745">
        <v>192288.66</v>
      </c>
      <c r="L324" s="745">
        <v>336505.15</v>
      </c>
      <c r="M324" s="745">
        <v>253442.53</v>
      </c>
      <c r="N324" s="745">
        <v>443524.42</v>
      </c>
      <c r="O324" s="745">
        <v>314044.7</v>
      </c>
      <c r="P324" s="745">
        <v>549578.23</v>
      </c>
      <c r="Q324" s="745">
        <v>353833.16</v>
      </c>
      <c r="R324" s="745">
        <v>619208.04</v>
      </c>
      <c r="S324" s="745">
        <v>393131.23</v>
      </c>
      <c r="T324" s="745">
        <v>687979.66</v>
      </c>
    </row>
    <row r="325" spans="1:20">
      <c r="A325" s="744">
        <v>2</v>
      </c>
      <c r="B325" s="744" t="s">
        <v>1665</v>
      </c>
      <c r="C325" s="744"/>
      <c r="D325" s="744" t="s">
        <v>1257</v>
      </c>
      <c r="E325" s="744" t="s">
        <v>1630</v>
      </c>
      <c r="F325" s="744" t="s">
        <v>301</v>
      </c>
      <c r="G325" s="745">
        <v>119610.75</v>
      </c>
      <c r="H325" s="745">
        <v>191377.2</v>
      </c>
      <c r="I325" s="745">
        <v>167455.04999999999</v>
      </c>
      <c r="J325" s="745">
        <v>267928.08</v>
      </c>
      <c r="K325" s="745">
        <v>215299.35</v>
      </c>
      <c r="L325" s="745">
        <v>344478.96</v>
      </c>
      <c r="M325" s="745">
        <v>287065.8</v>
      </c>
      <c r="N325" s="745">
        <v>459305.28</v>
      </c>
      <c r="O325" s="745">
        <v>358832.25</v>
      </c>
      <c r="P325" s="745">
        <v>574131.61</v>
      </c>
      <c r="Q325" s="745">
        <v>406676.55</v>
      </c>
      <c r="R325" s="745">
        <v>650682.49</v>
      </c>
      <c r="S325" s="745">
        <v>454520.85</v>
      </c>
      <c r="T325" s="745">
        <v>727233.37</v>
      </c>
    </row>
    <row r="326" spans="1:20">
      <c r="A326" s="744">
        <v>2</v>
      </c>
      <c r="B326" s="744" t="s">
        <v>1665</v>
      </c>
      <c r="C326" s="744"/>
      <c r="D326" s="744" t="s">
        <v>1257</v>
      </c>
      <c r="E326" s="744" t="s">
        <v>1479</v>
      </c>
      <c r="F326" s="744" t="s">
        <v>712</v>
      </c>
      <c r="G326" s="745">
        <v>118658.24000000001</v>
      </c>
      <c r="H326" s="745">
        <v>207651.92</v>
      </c>
      <c r="I326" s="745">
        <v>153915.25</v>
      </c>
      <c r="J326" s="745">
        <v>269351.69</v>
      </c>
      <c r="K326" s="745">
        <v>183927.58</v>
      </c>
      <c r="L326" s="745">
        <v>321873.27</v>
      </c>
      <c r="M326" s="745">
        <v>219211.11</v>
      </c>
      <c r="N326" s="745">
        <v>383619.45</v>
      </c>
      <c r="O326" s="745">
        <v>257994.23</v>
      </c>
      <c r="P326" s="745">
        <v>451489.9</v>
      </c>
      <c r="Q326" s="745">
        <v>282881.38</v>
      </c>
      <c r="R326" s="745">
        <v>495042.42</v>
      </c>
      <c r="S326" s="745">
        <v>306944.84999999998</v>
      </c>
      <c r="T326" s="745">
        <v>537153.48</v>
      </c>
    </row>
    <row r="327" spans="1:20">
      <c r="A327" s="744">
        <v>2</v>
      </c>
      <c r="B327" s="744" t="s">
        <v>1665</v>
      </c>
      <c r="C327" s="744"/>
      <c r="D327" s="744" t="s">
        <v>1257</v>
      </c>
      <c r="E327" s="744" t="s">
        <v>1479</v>
      </c>
      <c r="F327" s="744" t="s">
        <v>719</v>
      </c>
      <c r="G327" s="745">
        <v>93198.28</v>
      </c>
      <c r="H327" s="745">
        <v>163096.99</v>
      </c>
      <c r="I327" s="745">
        <v>122059.57</v>
      </c>
      <c r="J327" s="745">
        <v>213604.25</v>
      </c>
      <c r="K327" s="745">
        <v>147840.9</v>
      </c>
      <c r="L327" s="745">
        <v>258721.58</v>
      </c>
      <c r="M327" s="745">
        <v>180833.53</v>
      </c>
      <c r="N327" s="745">
        <v>316458.68</v>
      </c>
      <c r="O327" s="745">
        <v>214489.03</v>
      </c>
      <c r="P327" s="745">
        <v>375355.8</v>
      </c>
      <c r="Q327" s="745">
        <v>236340.13</v>
      </c>
      <c r="R327" s="745">
        <v>413595.22</v>
      </c>
      <c r="S327" s="745">
        <v>256757.29</v>
      </c>
      <c r="T327" s="745">
        <v>449325.25</v>
      </c>
    </row>
    <row r="328" spans="1:20">
      <c r="A328" s="744">
        <v>2</v>
      </c>
      <c r="B328" s="744" t="s">
        <v>1665</v>
      </c>
      <c r="C328" s="744"/>
      <c r="D328" s="744" t="s">
        <v>1257</v>
      </c>
      <c r="E328" s="744" t="s">
        <v>1479</v>
      </c>
      <c r="F328" s="744" t="s">
        <v>726</v>
      </c>
      <c r="G328" s="745">
        <v>89045.22</v>
      </c>
      <c r="H328" s="745">
        <v>155829.13</v>
      </c>
      <c r="I328" s="745">
        <v>121419.48</v>
      </c>
      <c r="J328" s="745">
        <v>212484.1</v>
      </c>
      <c r="K328" s="745">
        <v>153746.43</v>
      </c>
      <c r="L328" s="745">
        <v>269056.26</v>
      </c>
      <c r="M328" s="745">
        <v>202645.6</v>
      </c>
      <c r="N328" s="745">
        <v>354629.79</v>
      </c>
      <c r="O328" s="745">
        <v>251104.2</v>
      </c>
      <c r="P328" s="745">
        <v>439432.35</v>
      </c>
      <c r="Q328" s="745">
        <v>282920.42</v>
      </c>
      <c r="R328" s="745">
        <v>495110.74</v>
      </c>
      <c r="S328" s="745">
        <v>314345.03999999998</v>
      </c>
      <c r="T328" s="745">
        <v>550103.81999999995</v>
      </c>
    </row>
    <row r="329" spans="1:20">
      <c r="A329" s="744">
        <v>2</v>
      </c>
      <c r="B329" s="744" t="s">
        <v>1665</v>
      </c>
      <c r="C329" s="744"/>
      <c r="D329" s="744" t="s">
        <v>1257</v>
      </c>
      <c r="E329" s="744" t="s">
        <v>1479</v>
      </c>
      <c r="F329" s="744" t="s">
        <v>301</v>
      </c>
      <c r="G329" s="745">
        <v>95604.11</v>
      </c>
      <c r="H329" s="745">
        <v>152966.57999999999</v>
      </c>
      <c r="I329" s="745">
        <v>133845.75</v>
      </c>
      <c r="J329" s="745">
        <v>214153.21</v>
      </c>
      <c r="K329" s="745">
        <v>172087.4</v>
      </c>
      <c r="L329" s="745">
        <v>275339.84000000003</v>
      </c>
      <c r="M329" s="745">
        <v>229449.87</v>
      </c>
      <c r="N329" s="745">
        <v>367119.79</v>
      </c>
      <c r="O329" s="745">
        <v>286812.33</v>
      </c>
      <c r="P329" s="745">
        <v>458899.74</v>
      </c>
      <c r="Q329" s="745">
        <v>325053.98</v>
      </c>
      <c r="R329" s="745">
        <v>520086.37</v>
      </c>
      <c r="S329" s="745">
        <v>363295.62</v>
      </c>
      <c r="T329" s="745">
        <v>581273</v>
      </c>
    </row>
    <row r="330" spans="1:20">
      <c r="A330" s="744">
        <v>2</v>
      </c>
      <c r="B330" s="744" t="s">
        <v>1665</v>
      </c>
      <c r="C330" s="744"/>
      <c r="D330" s="744" t="s">
        <v>1257</v>
      </c>
      <c r="E330" s="744" t="s">
        <v>1641</v>
      </c>
      <c r="F330" s="744" t="s">
        <v>712</v>
      </c>
      <c r="G330" s="745">
        <v>119658.69</v>
      </c>
      <c r="H330" s="745">
        <v>209402.7</v>
      </c>
      <c r="I330" s="745">
        <v>155142.76</v>
      </c>
      <c r="J330" s="745">
        <v>271499.83</v>
      </c>
      <c r="K330" s="745">
        <v>185335.14</v>
      </c>
      <c r="L330" s="745">
        <v>324336.5</v>
      </c>
      <c r="M330" s="745">
        <v>220803.57</v>
      </c>
      <c r="N330" s="745">
        <v>386406.25</v>
      </c>
      <c r="O330" s="745">
        <v>259814.51</v>
      </c>
      <c r="P330" s="745">
        <v>454675.4</v>
      </c>
      <c r="Q330" s="745">
        <v>284846.2</v>
      </c>
      <c r="R330" s="745">
        <v>498480.85</v>
      </c>
      <c r="S330" s="745">
        <v>309020.33</v>
      </c>
      <c r="T330" s="745">
        <v>540785.57999999996</v>
      </c>
    </row>
    <row r="331" spans="1:20">
      <c r="A331" s="744">
        <v>2</v>
      </c>
      <c r="B331" s="744" t="s">
        <v>1665</v>
      </c>
      <c r="C331" s="744"/>
      <c r="D331" s="744" t="s">
        <v>1257</v>
      </c>
      <c r="E331" s="744" t="s">
        <v>1641</v>
      </c>
      <c r="F331" s="744" t="s">
        <v>719</v>
      </c>
      <c r="G331" s="745">
        <v>94428.09</v>
      </c>
      <c r="H331" s="745">
        <v>165249.16</v>
      </c>
      <c r="I331" s="745">
        <v>123574.07</v>
      </c>
      <c r="J331" s="745">
        <v>216254.62</v>
      </c>
      <c r="K331" s="745">
        <v>149573.57</v>
      </c>
      <c r="L331" s="745">
        <v>261753.75</v>
      </c>
      <c r="M331" s="745">
        <v>182771.73</v>
      </c>
      <c r="N331" s="745">
        <v>319850.53000000003</v>
      </c>
      <c r="O331" s="745">
        <v>216701.25</v>
      </c>
      <c r="P331" s="745">
        <v>379227.18</v>
      </c>
      <c r="Q331" s="745">
        <v>238724.24</v>
      </c>
      <c r="R331" s="745">
        <v>417767.42</v>
      </c>
      <c r="S331" s="745">
        <v>259284.91</v>
      </c>
      <c r="T331" s="745">
        <v>453748.6</v>
      </c>
    </row>
    <row r="332" spans="1:20">
      <c r="A332" s="744">
        <v>2</v>
      </c>
      <c r="B332" s="744" t="s">
        <v>1665</v>
      </c>
      <c r="C332" s="744"/>
      <c r="D332" s="744" t="s">
        <v>1257</v>
      </c>
      <c r="E332" s="744" t="s">
        <v>1641</v>
      </c>
      <c r="F332" s="744" t="s">
        <v>726</v>
      </c>
      <c r="G332" s="745">
        <v>90558.65</v>
      </c>
      <c r="H332" s="745">
        <v>158477.65</v>
      </c>
      <c r="I332" s="745">
        <v>123567.52</v>
      </c>
      <c r="J332" s="745">
        <v>216243.16</v>
      </c>
      <c r="K332" s="745">
        <v>156529.49</v>
      </c>
      <c r="L332" s="745">
        <v>273926.61</v>
      </c>
      <c r="M332" s="745">
        <v>206377.51</v>
      </c>
      <c r="N332" s="745">
        <v>361160.64</v>
      </c>
      <c r="O332" s="745">
        <v>255788.94</v>
      </c>
      <c r="P332" s="745">
        <v>447630.64</v>
      </c>
      <c r="Q332" s="745">
        <v>288244.78999999998</v>
      </c>
      <c r="R332" s="745">
        <v>504428.38</v>
      </c>
      <c r="S332" s="745">
        <v>320312.56</v>
      </c>
      <c r="T332" s="745">
        <v>560546.98</v>
      </c>
    </row>
    <row r="333" spans="1:20">
      <c r="A333" s="744">
        <v>2</v>
      </c>
      <c r="B333" s="744" t="s">
        <v>1665</v>
      </c>
      <c r="C333" s="744"/>
      <c r="D333" s="744" t="s">
        <v>1257</v>
      </c>
      <c r="E333" s="744" t="s">
        <v>1641</v>
      </c>
      <c r="F333" s="744" t="s">
        <v>301</v>
      </c>
      <c r="G333" s="745">
        <v>96643.02</v>
      </c>
      <c r="H333" s="745">
        <v>154628.84</v>
      </c>
      <c r="I333" s="745">
        <v>135300.23000000001</v>
      </c>
      <c r="J333" s="745">
        <v>216480.38</v>
      </c>
      <c r="K333" s="745">
        <v>173957.44</v>
      </c>
      <c r="L333" s="745">
        <v>278331.90999999997</v>
      </c>
      <c r="M333" s="745">
        <v>231943.26</v>
      </c>
      <c r="N333" s="745">
        <v>371109.22</v>
      </c>
      <c r="O333" s="745">
        <v>289929.07</v>
      </c>
      <c r="P333" s="745">
        <v>463886.52</v>
      </c>
      <c r="Q333" s="745">
        <v>328586.28000000003</v>
      </c>
      <c r="R333" s="745">
        <v>525738.06000000006</v>
      </c>
      <c r="S333" s="745">
        <v>367243.49</v>
      </c>
      <c r="T333" s="745">
        <v>587589.6</v>
      </c>
    </row>
    <row r="334" spans="1:20">
      <c r="A334" s="744">
        <v>2</v>
      </c>
      <c r="B334" s="744" t="s">
        <v>1665</v>
      </c>
      <c r="C334" s="744"/>
      <c r="D334" s="744" t="s">
        <v>1257</v>
      </c>
      <c r="E334" s="744" t="s">
        <v>1646</v>
      </c>
      <c r="F334" s="744" t="s">
        <v>712</v>
      </c>
      <c r="G334" s="745">
        <v>141559.49</v>
      </c>
      <c r="H334" s="745">
        <v>247729.11</v>
      </c>
      <c r="I334" s="745">
        <v>183533.3</v>
      </c>
      <c r="J334" s="745">
        <v>321183.27</v>
      </c>
      <c r="K334" s="745">
        <v>219246.7</v>
      </c>
      <c r="L334" s="745">
        <v>383681.72</v>
      </c>
      <c r="M334" s="745">
        <v>261199.08</v>
      </c>
      <c r="N334" s="745">
        <v>457098.39</v>
      </c>
      <c r="O334" s="745">
        <v>307343.27</v>
      </c>
      <c r="P334" s="745">
        <v>537850.73</v>
      </c>
      <c r="Q334" s="745">
        <v>336951.96</v>
      </c>
      <c r="R334" s="745">
        <v>589665.93000000005</v>
      </c>
      <c r="S334" s="745">
        <v>365544.28</v>
      </c>
      <c r="T334" s="745">
        <v>639702.48</v>
      </c>
    </row>
    <row r="335" spans="1:20">
      <c r="A335" s="744">
        <v>2</v>
      </c>
      <c r="B335" s="744" t="s">
        <v>1665</v>
      </c>
      <c r="C335" s="744"/>
      <c r="D335" s="744" t="s">
        <v>1257</v>
      </c>
      <c r="E335" s="744" t="s">
        <v>1646</v>
      </c>
      <c r="F335" s="744" t="s">
        <v>719</v>
      </c>
      <c r="G335" s="745">
        <v>111741.52</v>
      </c>
      <c r="H335" s="745">
        <v>195547.66</v>
      </c>
      <c r="I335" s="745">
        <v>146224.85</v>
      </c>
      <c r="J335" s="745">
        <v>255893.48</v>
      </c>
      <c r="K335" s="745">
        <v>176983.02</v>
      </c>
      <c r="L335" s="745">
        <v>309720.28999999998</v>
      </c>
      <c r="M335" s="745">
        <v>216252.36</v>
      </c>
      <c r="N335" s="745">
        <v>378441.63</v>
      </c>
      <c r="O335" s="745">
        <v>256391.24</v>
      </c>
      <c r="P335" s="745">
        <v>448684.66</v>
      </c>
      <c r="Q335" s="745">
        <v>282444.19</v>
      </c>
      <c r="R335" s="745">
        <v>494277.33</v>
      </c>
      <c r="S335" s="745">
        <v>306766.06</v>
      </c>
      <c r="T335" s="745">
        <v>536840.6</v>
      </c>
    </row>
    <row r="336" spans="1:20">
      <c r="A336" s="744">
        <v>2</v>
      </c>
      <c r="B336" s="744" t="s">
        <v>1665</v>
      </c>
      <c r="C336" s="744"/>
      <c r="D336" s="744" t="s">
        <v>1257</v>
      </c>
      <c r="E336" s="744" t="s">
        <v>1646</v>
      </c>
      <c r="F336" s="744" t="s">
        <v>726</v>
      </c>
      <c r="G336" s="745">
        <v>107185.76</v>
      </c>
      <c r="H336" s="745">
        <v>187575.08</v>
      </c>
      <c r="I336" s="745">
        <v>146261</v>
      </c>
      <c r="J336" s="745">
        <v>255956.75</v>
      </c>
      <c r="K336" s="745">
        <v>185280.82</v>
      </c>
      <c r="L336" s="745">
        <v>324241.43</v>
      </c>
      <c r="M336" s="745">
        <v>244289.25</v>
      </c>
      <c r="N336" s="745">
        <v>427506.19</v>
      </c>
      <c r="O336" s="745">
        <v>302781.71000000002</v>
      </c>
      <c r="P336" s="745">
        <v>529868</v>
      </c>
      <c r="Q336" s="745">
        <v>341203.39</v>
      </c>
      <c r="R336" s="745">
        <v>597105.93000000005</v>
      </c>
      <c r="S336" s="745">
        <v>379166.42</v>
      </c>
      <c r="T336" s="745">
        <v>663541.24</v>
      </c>
    </row>
    <row r="337" spans="1:20">
      <c r="A337" s="744">
        <v>2</v>
      </c>
      <c r="B337" s="744" t="s">
        <v>1665</v>
      </c>
      <c r="C337" s="744"/>
      <c r="D337" s="744" t="s">
        <v>1257</v>
      </c>
      <c r="E337" s="744" t="s">
        <v>1646</v>
      </c>
      <c r="F337" s="744" t="s">
        <v>301</v>
      </c>
      <c r="G337" s="745">
        <v>114347.33</v>
      </c>
      <c r="H337" s="745">
        <v>182955.74</v>
      </c>
      <c r="I337" s="745">
        <v>160086.26999999999</v>
      </c>
      <c r="J337" s="745">
        <v>256138.03</v>
      </c>
      <c r="K337" s="745">
        <v>205825.2</v>
      </c>
      <c r="L337" s="745">
        <v>329320.33</v>
      </c>
      <c r="M337" s="745">
        <v>274433.59999999998</v>
      </c>
      <c r="N337" s="745">
        <v>439093.77</v>
      </c>
      <c r="O337" s="745">
        <v>343042</v>
      </c>
      <c r="P337" s="745">
        <v>548867.21</v>
      </c>
      <c r="Q337" s="745">
        <v>388780.94</v>
      </c>
      <c r="R337" s="745">
        <v>622049.51</v>
      </c>
      <c r="S337" s="745">
        <v>434519.87</v>
      </c>
      <c r="T337" s="745">
        <v>695231.8</v>
      </c>
    </row>
    <row r="338" spans="1:20">
      <c r="A338" s="744">
        <v>2</v>
      </c>
      <c r="B338" s="744" t="s">
        <v>1665</v>
      </c>
      <c r="C338" s="744"/>
      <c r="D338" s="744" t="s">
        <v>1257</v>
      </c>
      <c r="E338" s="744" t="s">
        <v>1650</v>
      </c>
      <c r="F338" s="744" t="s">
        <v>712</v>
      </c>
      <c r="G338" s="745">
        <v>116945.61</v>
      </c>
      <c r="H338" s="745">
        <v>204654.82</v>
      </c>
      <c r="I338" s="745">
        <v>151679.32</v>
      </c>
      <c r="J338" s="745">
        <v>265438.81</v>
      </c>
      <c r="K338" s="745">
        <v>181243.47</v>
      </c>
      <c r="L338" s="745">
        <v>317176.08</v>
      </c>
      <c r="M338" s="745">
        <v>215994.61</v>
      </c>
      <c r="N338" s="745">
        <v>377990.56</v>
      </c>
      <c r="O338" s="745">
        <v>254197.57</v>
      </c>
      <c r="P338" s="745">
        <v>444845.75</v>
      </c>
      <c r="Q338" s="745">
        <v>278712.09999999998</v>
      </c>
      <c r="R338" s="745">
        <v>487746.17</v>
      </c>
      <c r="S338" s="745">
        <v>302409.28999999998</v>
      </c>
      <c r="T338" s="745">
        <v>529216.27</v>
      </c>
    </row>
    <row r="339" spans="1:20">
      <c r="A339" s="744">
        <v>2</v>
      </c>
      <c r="B339" s="744" t="s">
        <v>1665</v>
      </c>
      <c r="C339" s="744"/>
      <c r="D339" s="744" t="s">
        <v>1257</v>
      </c>
      <c r="E339" s="744" t="s">
        <v>1650</v>
      </c>
      <c r="F339" s="744" t="s">
        <v>719</v>
      </c>
      <c r="G339" s="745">
        <v>91944.39</v>
      </c>
      <c r="H339" s="745">
        <v>160902.68</v>
      </c>
      <c r="I339" s="745">
        <v>120397.62</v>
      </c>
      <c r="J339" s="745">
        <v>210695.83</v>
      </c>
      <c r="K339" s="745">
        <v>145807</v>
      </c>
      <c r="L339" s="745">
        <v>255162.26</v>
      </c>
      <c r="M339" s="745">
        <v>178308.51</v>
      </c>
      <c r="N339" s="745">
        <v>312039.89</v>
      </c>
      <c r="O339" s="745">
        <v>211476.25</v>
      </c>
      <c r="P339" s="745">
        <v>370083.43</v>
      </c>
      <c r="Q339" s="745">
        <v>233009.43</v>
      </c>
      <c r="R339" s="745">
        <v>407766.5</v>
      </c>
      <c r="S339" s="745">
        <v>253126.02</v>
      </c>
      <c r="T339" s="745">
        <v>442970.53</v>
      </c>
    </row>
    <row r="340" spans="1:20">
      <c r="A340" s="744">
        <v>2</v>
      </c>
      <c r="B340" s="744" t="s">
        <v>1665</v>
      </c>
      <c r="C340" s="744"/>
      <c r="D340" s="744" t="s">
        <v>1257</v>
      </c>
      <c r="E340" s="744" t="s">
        <v>1650</v>
      </c>
      <c r="F340" s="744" t="s">
        <v>726</v>
      </c>
      <c r="G340" s="745">
        <v>87916.76</v>
      </c>
      <c r="H340" s="745">
        <v>153854.34</v>
      </c>
      <c r="I340" s="745">
        <v>119898.1</v>
      </c>
      <c r="J340" s="745">
        <v>209821.67</v>
      </c>
      <c r="K340" s="745">
        <v>151832.95999999999</v>
      </c>
      <c r="L340" s="745">
        <v>265707.69</v>
      </c>
      <c r="M340" s="745">
        <v>200136.64</v>
      </c>
      <c r="N340" s="745">
        <v>350239.12</v>
      </c>
      <c r="O340" s="745">
        <v>248007.7</v>
      </c>
      <c r="P340" s="745">
        <v>434013.47</v>
      </c>
      <c r="Q340" s="745">
        <v>279441.03999999998</v>
      </c>
      <c r="R340" s="745">
        <v>489021.82</v>
      </c>
      <c r="S340" s="745">
        <v>310489.84000000003</v>
      </c>
      <c r="T340" s="745">
        <v>543357.21</v>
      </c>
    </row>
    <row r="341" spans="1:20">
      <c r="A341" s="744">
        <v>2</v>
      </c>
      <c r="B341" s="744" t="s">
        <v>1665</v>
      </c>
      <c r="C341" s="744"/>
      <c r="D341" s="744" t="s">
        <v>1257</v>
      </c>
      <c r="E341" s="744" t="s">
        <v>1650</v>
      </c>
      <c r="F341" s="744" t="s">
        <v>301</v>
      </c>
      <c r="G341" s="745">
        <v>94272.09</v>
      </c>
      <c r="H341" s="745">
        <v>150835.35</v>
      </c>
      <c r="I341" s="745">
        <v>131980.93</v>
      </c>
      <c r="J341" s="745">
        <v>211169.49</v>
      </c>
      <c r="K341" s="745">
        <v>169689.76</v>
      </c>
      <c r="L341" s="745">
        <v>271503.62</v>
      </c>
      <c r="M341" s="745">
        <v>226253.02</v>
      </c>
      <c r="N341" s="745">
        <v>362004.83</v>
      </c>
      <c r="O341" s="745">
        <v>282816.27</v>
      </c>
      <c r="P341" s="745">
        <v>452506.04</v>
      </c>
      <c r="Q341" s="745">
        <v>320525.11</v>
      </c>
      <c r="R341" s="745">
        <v>512840.18</v>
      </c>
      <c r="S341" s="745">
        <v>358233.94</v>
      </c>
      <c r="T341" s="745">
        <v>573174.31999999995</v>
      </c>
    </row>
    <row r="342" spans="1:20">
      <c r="A342" s="744">
        <v>2</v>
      </c>
      <c r="B342" s="744" t="s">
        <v>1665</v>
      </c>
      <c r="C342" s="744"/>
      <c r="D342" s="744" t="s">
        <v>1257</v>
      </c>
      <c r="E342" s="744" t="s">
        <v>1653</v>
      </c>
      <c r="F342" s="744" t="s">
        <v>712</v>
      </c>
      <c r="G342" s="745">
        <v>114641.92</v>
      </c>
      <c r="H342" s="745">
        <v>200623.35999999999</v>
      </c>
      <c r="I342" s="745">
        <v>148660.49</v>
      </c>
      <c r="J342" s="745">
        <v>260155.85</v>
      </c>
      <c r="K342" s="745">
        <v>177610.1</v>
      </c>
      <c r="L342" s="745">
        <v>310817.68</v>
      </c>
      <c r="M342" s="745">
        <v>211627.08</v>
      </c>
      <c r="N342" s="745">
        <v>370347.39</v>
      </c>
      <c r="O342" s="745">
        <v>249033.8</v>
      </c>
      <c r="P342" s="745">
        <v>435809.15</v>
      </c>
      <c r="Q342" s="745">
        <v>273036.65000000002</v>
      </c>
      <c r="R342" s="745">
        <v>477814.15</v>
      </c>
      <c r="S342" s="745">
        <v>296226.40999999997</v>
      </c>
      <c r="T342" s="745">
        <v>518396.22</v>
      </c>
    </row>
    <row r="343" spans="1:20">
      <c r="A343" s="744">
        <v>2</v>
      </c>
      <c r="B343" s="744" t="s">
        <v>1665</v>
      </c>
      <c r="C343" s="744"/>
      <c r="D343" s="744" t="s">
        <v>1257</v>
      </c>
      <c r="E343" s="744" t="s">
        <v>1653</v>
      </c>
      <c r="F343" s="744" t="s">
        <v>719</v>
      </c>
      <c r="G343" s="745">
        <v>90328.8</v>
      </c>
      <c r="H343" s="745">
        <v>158075.41</v>
      </c>
      <c r="I343" s="745">
        <v>118239.75</v>
      </c>
      <c r="J343" s="745">
        <v>206919.56</v>
      </c>
      <c r="K343" s="745">
        <v>143148.95000000001</v>
      </c>
      <c r="L343" s="745">
        <v>250510.67</v>
      </c>
      <c r="M343" s="745">
        <v>174978.21</v>
      </c>
      <c r="N343" s="745">
        <v>306211.88</v>
      </c>
      <c r="O343" s="745">
        <v>207488.29</v>
      </c>
      <c r="P343" s="745">
        <v>363104.51</v>
      </c>
      <c r="Q343" s="745">
        <v>228591.86</v>
      </c>
      <c r="R343" s="745">
        <v>400035.75</v>
      </c>
      <c r="S343" s="745">
        <v>248299.56</v>
      </c>
      <c r="T343" s="745">
        <v>434524.23</v>
      </c>
    </row>
    <row r="344" spans="1:20">
      <c r="A344" s="744">
        <v>2</v>
      </c>
      <c r="B344" s="744" t="s">
        <v>1665</v>
      </c>
      <c r="C344" s="744"/>
      <c r="D344" s="744" t="s">
        <v>1257</v>
      </c>
      <c r="E344" s="744" t="s">
        <v>1653</v>
      </c>
      <c r="F344" s="744" t="s">
        <v>726</v>
      </c>
      <c r="G344" s="745">
        <v>86520.89</v>
      </c>
      <c r="H344" s="745">
        <v>151411.56</v>
      </c>
      <c r="I344" s="745">
        <v>118031.55</v>
      </c>
      <c r="J344" s="745">
        <v>206555.21</v>
      </c>
      <c r="K344" s="745">
        <v>149497.01</v>
      </c>
      <c r="L344" s="745">
        <v>261619.77</v>
      </c>
      <c r="M344" s="745">
        <v>197085.54</v>
      </c>
      <c r="N344" s="745">
        <v>344899.7</v>
      </c>
      <c r="O344" s="745">
        <v>244253.36</v>
      </c>
      <c r="P344" s="745">
        <v>427443.38</v>
      </c>
      <c r="Q344" s="745">
        <v>275231.11</v>
      </c>
      <c r="R344" s="745">
        <v>481654.44</v>
      </c>
      <c r="S344" s="745">
        <v>305834.89</v>
      </c>
      <c r="T344" s="745">
        <v>535211.06000000006</v>
      </c>
    </row>
    <row r="345" spans="1:20">
      <c r="A345" s="744">
        <v>2</v>
      </c>
      <c r="B345" s="744" t="s">
        <v>1665</v>
      </c>
      <c r="C345" s="744"/>
      <c r="D345" s="744" t="s">
        <v>1257</v>
      </c>
      <c r="E345" s="744" t="s">
        <v>1653</v>
      </c>
      <c r="F345" s="744" t="s">
        <v>301</v>
      </c>
      <c r="G345" s="745">
        <v>92517.62</v>
      </c>
      <c r="H345" s="745">
        <v>148028.19</v>
      </c>
      <c r="I345" s="745">
        <v>129524.66</v>
      </c>
      <c r="J345" s="745">
        <v>207239.46</v>
      </c>
      <c r="K345" s="745">
        <v>166531.71</v>
      </c>
      <c r="L345" s="745">
        <v>266450.74</v>
      </c>
      <c r="M345" s="745">
        <v>222042.28</v>
      </c>
      <c r="N345" s="745">
        <v>355267.65</v>
      </c>
      <c r="O345" s="745">
        <v>277552.84999999998</v>
      </c>
      <c r="P345" s="745">
        <v>444084.56</v>
      </c>
      <c r="Q345" s="745">
        <v>314559.89</v>
      </c>
      <c r="R345" s="745">
        <v>503295.83</v>
      </c>
      <c r="S345" s="745">
        <v>351566.94</v>
      </c>
      <c r="T345" s="745">
        <v>562507.11</v>
      </c>
    </row>
    <row r="346" spans="1:20">
      <c r="A346" s="744">
        <v>2</v>
      </c>
      <c r="B346" s="744" t="s">
        <v>1665</v>
      </c>
      <c r="C346" s="744"/>
      <c r="D346" s="744" t="s">
        <v>1257</v>
      </c>
      <c r="E346" s="744" t="s">
        <v>1528</v>
      </c>
      <c r="F346" s="744" t="s">
        <v>712</v>
      </c>
      <c r="G346" s="745">
        <v>108503.59</v>
      </c>
      <c r="H346" s="745">
        <v>189881.28</v>
      </c>
      <c r="I346" s="745">
        <v>140725.18</v>
      </c>
      <c r="J346" s="745">
        <v>246269.07</v>
      </c>
      <c r="K346" s="745">
        <v>168150.21</v>
      </c>
      <c r="L346" s="745">
        <v>294262.87</v>
      </c>
      <c r="M346" s="745">
        <v>200385.09</v>
      </c>
      <c r="N346" s="745">
        <v>350673.91</v>
      </c>
      <c r="O346" s="745">
        <v>235823.54</v>
      </c>
      <c r="P346" s="745">
        <v>412691.19</v>
      </c>
      <c r="Q346" s="745">
        <v>258563.98</v>
      </c>
      <c r="R346" s="745">
        <v>452486.97</v>
      </c>
      <c r="S346" s="745">
        <v>280544.27</v>
      </c>
      <c r="T346" s="745">
        <v>490952.47</v>
      </c>
    </row>
    <row r="347" spans="1:20">
      <c r="A347" s="744">
        <v>2</v>
      </c>
      <c r="B347" s="744" t="s">
        <v>1665</v>
      </c>
      <c r="C347" s="744"/>
      <c r="D347" s="744" t="s">
        <v>1257</v>
      </c>
      <c r="E347" s="744" t="s">
        <v>1528</v>
      </c>
      <c r="F347" s="744" t="s">
        <v>719</v>
      </c>
      <c r="G347" s="745">
        <v>85337.32</v>
      </c>
      <c r="H347" s="745">
        <v>149340.31</v>
      </c>
      <c r="I347" s="745">
        <v>111739.39</v>
      </c>
      <c r="J347" s="745">
        <v>195543.93</v>
      </c>
      <c r="K347" s="745">
        <v>135314.59</v>
      </c>
      <c r="L347" s="745">
        <v>236800.52</v>
      </c>
      <c r="M347" s="745">
        <v>165464.95000000001</v>
      </c>
      <c r="N347" s="745">
        <v>289563.65999999997</v>
      </c>
      <c r="O347" s="745">
        <v>196237.72</v>
      </c>
      <c r="P347" s="745">
        <v>343416.02</v>
      </c>
      <c r="Q347" s="745">
        <v>216215.64</v>
      </c>
      <c r="R347" s="745">
        <v>378377.37</v>
      </c>
      <c r="S347" s="745">
        <v>234878.11</v>
      </c>
      <c r="T347" s="745">
        <v>411036.7</v>
      </c>
    </row>
    <row r="348" spans="1:20">
      <c r="A348" s="744">
        <v>2</v>
      </c>
      <c r="B348" s="744" t="s">
        <v>1665</v>
      </c>
      <c r="C348" s="744"/>
      <c r="D348" s="744" t="s">
        <v>1257</v>
      </c>
      <c r="E348" s="744" t="s">
        <v>1528</v>
      </c>
      <c r="F348" s="744" t="s">
        <v>726</v>
      </c>
      <c r="G348" s="745">
        <v>81622.09</v>
      </c>
      <c r="H348" s="745">
        <v>142838.66</v>
      </c>
      <c r="I348" s="745">
        <v>111319.35</v>
      </c>
      <c r="J348" s="745">
        <v>194808.86</v>
      </c>
      <c r="K348" s="745">
        <v>140973.54</v>
      </c>
      <c r="L348" s="745">
        <v>246703.7</v>
      </c>
      <c r="M348" s="745">
        <v>185826.76</v>
      </c>
      <c r="N348" s="745">
        <v>325196.82</v>
      </c>
      <c r="O348" s="745">
        <v>230279.1</v>
      </c>
      <c r="P348" s="745">
        <v>402988.43</v>
      </c>
      <c r="Q348" s="745">
        <v>259468.59</v>
      </c>
      <c r="R348" s="745">
        <v>454070.03</v>
      </c>
      <c r="S348" s="745">
        <v>288301.74</v>
      </c>
      <c r="T348" s="745">
        <v>504528.05</v>
      </c>
    </row>
    <row r="349" spans="1:20">
      <c r="A349" s="744">
        <v>2</v>
      </c>
      <c r="B349" s="744" t="s">
        <v>1665</v>
      </c>
      <c r="C349" s="744"/>
      <c r="D349" s="744" t="s">
        <v>1257</v>
      </c>
      <c r="E349" s="744" t="s">
        <v>1528</v>
      </c>
      <c r="F349" s="744" t="s">
        <v>301</v>
      </c>
      <c r="G349" s="745">
        <v>87482.64</v>
      </c>
      <c r="H349" s="745">
        <v>139972.22</v>
      </c>
      <c r="I349" s="745">
        <v>122475.69</v>
      </c>
      <c r="J349" s="745">
        <v>195961.11</v>
      </c>
      <c r="K349" s="745">
        <v>157468.75</v>
      </c>
      <c r="L349" s="745">
        <v>251950</v>
      </c>
      <c r="M349" s="745">
        <v>209958.33</v>
      </c>
      <c r="N349" s="745">
        <v>335933.33</v>
      </c>
      <c r="O349" s="745">
        <v>262447.90999999997</v>
      </c>
      <c r="P349" s="745">
        <v>419916.67</v>
      </c>
      <c r="Q349" s="745">
        <v>297440.96999999997</v>
      </c>
      <c r="R349" s="745">
        <v>475905.56</v>
      </c>
      <c r="S349" s="745">
        <v>332434.02</v>
      </c>
      <c r="T349" s="745">
        <v>531894.43999999994</v>
      </c>
    </row>
    <row r="350" spans="1:20">
      <c r="A350" s="744">
        <v>2</v>
      </c>
      <c r="B350" s="744" t="s">
        <v>1665</v>
      </c>
      <c r="C350" s="744"/>
      <c r="D350" s="744" t="s">
        <v>1257</v>
      </c>
      <c r="E350" s="744" t="s">
        <v>1658</v>
      </c>
      <c r="F350" s="744" t="s">
        <v>712</v>
      </c>
      <c r="G350" s="745">
        <v>144817.60000000001</v>
      </c>
      <c r="H350" s="745">
        <v>253430.8</v>
      </c>
      <c r="I350" s="745">
        <v>188011.59</v>
      </c>
      <c r="J350" s="745">
        <v>329020.28000000003</v>
      </c>
      <c r="K350" s="745">
        <v>224811.19</v>
      </c>
      <c r="L350" s="745">
        <v>393419.58</v>
      </c>
      <c r="M350" s="745">
        <v>268136.73</v>
      </c>
      <c r="N350" s="745">
        <v>469239.27</v>
      </c>
      <c r="O350" s="745">
        <v>315701.96000000002</v>
      </c>
      <c r="P350" s="745">
        <v>552478.43000000005</v>
      </c>
      <c r="Q350" s="745">
        <v>346228.47999999998</v>
      </c>
      <c r="R350" s="745">
        <v>605899.82999999996</v>
      </c>
      <c r="S350" s="745">
        <v>375812.72</v>
      </c>
      <c r="T350" s="745">
        <v>657672.26</v>
      </c>
    </row>
    <row r="351" spans="1:20">
      <c r="A351" s="744">
        <v>2</v>
      </c>
      <c r="B351" s="744" t="s">
        <v>1665</v>
      </c>
      <c r="C351" s="744"/>
      <c r="D351" s="744" t="s">
        <v>1257</v>
      </c>
      <c r="E351" s="744" t="s">
        <v>1658</v>
      </c>
      <c r="F351" s="744" t="s">
        <v>719</v>
      </c>
      <c r="G351" s="745">
        <v>112705.94</v>
      </c>
      <c r="H351" s="745">
        <v>197235.39</v>
      </c>
      <c r="I351" s="745">
        <v>147833.25</v>
      </c>
      <c r="J351" s="745">
        <v>258708.2</v>
      </c>
      <c r="K351" s="745">
        <v>179296.46</v>
      </c>
      <c r="L351" s="745">
        <v>313768.81</v>
      </c>
      <c r="M351" s="745">
        <v>219732.57</v>
      </c>
      <c r="N351" s="745">
        <v>384531.99</v>
      </c>
      <c r="O351" s="745">
        <v>260830.54</v>
      </c>
      <c r="P351" s="745">
        <v>456453.44</v>
      </c>
      <c r="Q351" s="745">
        <v>287527.8</v>
      </c>
      <c r="R351" s="745">
        <v>503173.65</v>
      </c>
      <c r="S351" s="745">
        <v>312513.09999999998</v>
      </c>
      <c r="T351" s="745">
        <v>546897.93000000005</v>
      </c>
    </row>
    <row r="352" spans="1:20">
      <c r="A352" s="744">
        <v>2</v>
      </c>
      <c r="B352" s="744" t="s">
        <v>1665</v>
      </c>
      <c r="C352" s="744"/>
      <c r="D352" s="744" t="s">
        <v>1257</v>
      </c>
      <c r="E352" s="744" t="s">
        <v>1658</v>
      </c>
      <c r="F352" s="744" t="s">
        <v>726</v>
      </c>
      <c r="G352" s="745">
        <v>106891.84</v>
      </c>
      <c r="H352" s="745">
        <v>187060.72</v>
      </c>
      <c r="I352" s="745">
        <v>145557.26999999999</v>
      </c>
      <c r="J352" s="745">
        <v>254725.23</v>
      </c>
      <c r="K352" s="745">
        <v>184163.02</v>
      </c>
      <c r="L352" s="745">
        <v>322285.28999999998</v>
      </c>
      <c r="M352" s="745">
        <v>242587.18</v>
      </c>
      <c r="N352" s="745">
        <v>424527.56</v>
      </c>
      <c r="O352" s="745">
        <v>300455.67</v>
      </c>
      <c r="P352" s="745">
        <v>525797.42000000004</v>
      </c>
      <c r="Q352" s="745">
        <v>338417.27</v>
      </c>
      <c r="R352" s="745">
        <v>592230.22</v>
      </c>
      <c r="S352" s="745">
        <v>375884.94</v>
      </c>
      <c r="T352" s="745">
        <v>657798.65</v>
      </c>
    </row>
    <row r="353" spans="1:20">
      <c r="A353" s="744">
        <v>2</v>
      </c>
      <c r="B353" s="744" t="s">
        <v>1665</v>
      </c>
      <c r="C353" s="744"/>
      <c r="D353" s="744" t="s">
        <v>1257</v>
      </c>
      <c r="E353" s="744" t="s">
        <v>1658</v>
      </c>
      <c r="F353" s="744" t="s">
        <v>301</v>
      </c>
      <c r="G353" s="745">
        <v>116136.22</v>
      </c>
      <c r="H353" s="745">
        <v>185817.96</v>
      </c>
      <c r="I353" s="745">
        <v>162590.71</v>
      </c>
      <c r="J353" s="745">
        <v>260145.15</v>
      </c>
      <c r="K353" s="745">
        <v>209045.2</v>
      </c>
      <c r="L353" s="745">
        <v>334472.33</v>
      </c>
      <c r="M353" s="745">
        <v>278726.94</v>
      </c>
      <c r="N353" s="745">
        <v>445963.11</v>
      </c>
      <c r="O353" s="745">
        <v>348408.67</v>
      </c>
      <c r="P353" s="745">
        <v>557453.89</v>
      </c>
      <c r="Q353" s="745">
        <v>394863.16</v>
      </c>
      <c r="R353" s="745">
        <v>631781.06999999995</v>
      </c>
      <c r="S353" s="745">
        <v>441317.65</v>
      </c>
      <c r="T353" s="745">
        <v>706108.26</v>
      </c>
    </row>
    <row r="354" spans="1:20">
      <c r="A354" s="744">
        <v>2</v>
      </c>
      <c r="B354" s="744" t="s">
        <v>1665</v>
      </c>
      <c r="C354" s="744"/>
      <c r="D354" s="744" t="s">
        <v>1264</v>
      </c>
      <c r="E354" s="744" t="s">
        <v>1316</v>
      </c>
      <c r="F354" s="744" t="s">
        <v>712</v>
      </c>
      <c r="G354" s="745">
        <v>114474.78</v>
      </c>
      <c r="H354" s="745">
        <v>200330.86</v>
      </c>
      <c r="I354" s="745">
        <v>148666.92000000001</v>
      </c>
      <c r="J354" s="745">
        <v>260167.11</v>
      </c>
      <c r="K354" s="745">
        <v>177806.38</v>
      </c>
      <c r="L354" s="745">
        <v>311161.17</v>
      </c>
      <c r="M354" s="745">
        <v>212131.72</v>
      </c>
      <c r="N354" s="745">
        <v>371230.5</v>
      </c>
      <c r="O354" s="745">
        <v>249799.18</v>
      </c>
      <c r="P354" s="745">
        <v>437148.56</v>
      </c>
      <c r="Q354" s="745">
        <v>273974.62</v>
      </c>
      <c r="R354" s="745">
        <v>479455.58</v>
      </c>
      <c r="S354" s="745">
        <v>297423.76</v>
      </c>
      <c r="T354" s="745">
        <v>520491.59</v>
      </c>
    </row>
    <row r="355" spans="1:20">
      <c r="A355" s="744">
        <v>2</v>
      </c>
      <c r="B355" s="744" t="s">
        <v>1665</v>
      </c>
      <c r="C355" s="744"/>
      <c r="D355" s="744" t="s">
        <v>1264</v>
      </c>
      <c r="E355" s="744" t="s">
        <v>1316</v>
      </c>
      <c r="F355" s="744" t="s">
        <v>719</v>
      </c>
      <c r="G355" s="745">
        <v>88785.45</v>
      </c>
      <c r="H355" s="745">
        <v>155374.53</v>
      </c>
      <c r="I355" s="745">
        <v>116524.25</v>
      </c>
      <c r="J355" s="745">
        <v>203917.45</v>
      </c>
      <c r="K355" s="745">
        <v>141394.6</v>
      </c>
      <c r="L355" s="745">
        <v>247440.55</v>
      </c>
      <c r="M355" s="745">
        <v>173408.39</v>
      </c>
      <c r="N355" s="745">
        <v>303464.68</v>
      </c>
      <c r="O355" s="745">
        <v>205902.04</v>
      </c>
      <c r="P355" s="745">
        <v>360328.57</v>
      </c>
      <c r="Q355" s="745">
        <v>227014.07</v>
      </c>
      <c r="R355" s="745">
        <v>397274.63</v>
      </c>
      <c r="S355" s="745">
        <v>246784.07</v>
      </c>
      <c r="T355" s="745">
        <v>431872.12</v>
      </c>
    </row>
    <row r="356" spans="1:20">
      <c r="A356" s="744">
        <v>2</v>
      </c>
      <c r="B356" s="744" t="s">
        <v>1665</v>
      </c>
      <c r="C356" s="744"/>
      <c r="D356" s="744" t="s">
        <v>1264</v>
      </c>
      <c r="E356" s="744" t="s">
        <v>1316</v>
      </c>
      <c r="F356" s="744" t="s">
        <v>726</v>
      </c>
      <c r="G356" s="745">
        <v>83970.07</v>
      </c>
      <c r="H356" s="745">
        <v>146947.62</v>
      </c>
      <c r="I356" s="745">
        <v>114285.05</v>
      </c>
      <c r="J356" s="745">
        <v>199998.84</v>
      </c>
      <c r="K356" s="745">
        <v>144552.29</v>
      </c>
      <c r="L356" s="745">
        <v>252966.51</v>
      </c>
      <c r="M356" s="745">
        <v>190365.57</v>
      </c>
      <c r="N356" s="745">
        <v>333139.75</v>
      </c>
      <c r="O356" s="745">
        <v>235734.32</v>
      </c>
      <c r="P356" s="745">
        <v>412535.06</v>
      </c>
      <c r="Q356" s="745">
        <v>265486.24</v>
      </c>
      <c r="R356" s="745">
        <v>464600.91</v>
      </c>
      <c r="S356" s="745">
        <v>294843.02</v>
      </c>
      <c r="T356" s="745">
        <v>515975.28</v>
      </c>
    </row>
    <row r="357" spans="1:20">
      <c r="A357" s="744">
        <v>2</v>
      </c>
      <c r="B357" s="744" t="s">
        <v>1665</v>
      </c>
      <c r="C357" s="744"/>
      <c r="D357" s="744" t="s">
        <v>1264</v>
      </c>
      <c r="E357" s="744" t="s">
        <v>1316</v>
      </c>
      <c r="F357" s="744" t="s">
        <v>301</v>
      </c>
      <c r="G357" s="745">
        <v>91642.47</v>
      </c>
      <c r="H357" s="745">
        <v>146627.95000000001</v>
      </c>
      <c r="I357" s="745">
        <v>128299.46</v>
      </c>
      <c r="J357" s="745">
        <v>205279.13</v>
      </c>
      <c r="K357" s="745">
        <v>164956.44</v>
      </c>
      <c r="L357" s="745">
        <v>263930.31</v>
      </c>
      <c r="M357" s="745">
        <v>219941.92</v>
      </c>
      <c r="N357" s="745">
        <v>351907.08</v>
      </c>
      <c r="O357" s="745">
        <v>274927.40000000002</v>
      </c>
      <c r="P357" s="745">
        <v>439883.85</v>
      </c>
      <c r="Q357" s="745">
        <v>311584.39</v>
      </c>
      <c r="R357" s="745">
        <v>498535.03</v>
      </c>
      <c r="S357" s="745">
        <v>348241.38</v>
      </c>
      <c r="T357" s="745">
        <v>557186.21</v>
      </c>
    </row>
    <row r="358" spans="1:20">
      <c r="A358" s="744">
        <v>2</v>
      </c>
      <c r="B358" s="744" t="s">
        <v>1665</v>
      </c>
      <c r="C358" s="744"/>
      <c r="D358" s="744" t="s">
        <v>1272</v>
      </c>
      <c r="E358" s="744" t="s">
        <v>1324</v>
      </c>
      <c r="F358" s="744" t="s">
        <v>712</v>
      </c>
      <c r="G358" s="745">
        <v>145696.93</v>
      </c>
      <c r="H358" s="745">
        <v>254969.63</v>
      </c>
      <c r="I358" s="745">
        <v>189013.58</v>
      </c>
      <c r="J358" s="745">
        <v>330773.77</v>
      </c>
      <c r="K358" s="745">
        <v>225891.47</v>
      </c>
      <c r="L358" s="745">
        <v>395310.07</v>
      </c>
      <c r="M358" s="745">
        <v>269256.15999999997</v>
      </c>
      <c r="N358" s="745">
        <v>471198.27</v>
      </c>
      <c r="O358" s="745">
        <v>316912.98</v>
      </c>
      <c r="P358" s="745">
        <v>554597.71</v>
      </c>
      <c r="Q358" s="745">
        <v>347495</v>
      </c>
      <c r="R358" s="745">
        <v>608116.25</v>
      </c>
      <c r="S358" s="745">
        <v>377075.47</v>
      </c>
      <c r="T358" s="745">
        <v>659882.06999999995</v>
      </c>
    </row>
    <row r="359" spans="1:20">
      <c r="A359" s="744">
        <v>2</v>
      </c>
      <c r="B359" s="744" t="s">
        <v>1665</v>
      </c>
      <c r="C359" s="744"/>
      <c r="D359" s="744" t="s">
        <v>1272</v>
      </c>
      <c r="E359" s="744" t="s">
        <v>1324</v>
      </c>
      <c r="F359" s="744" t="s">
        <v>719</v>
      </c>
      <c r="G359" s="745">
        <v>114273.38</v>
      </c>
      <c r="H359" s="745">
        <v>199978.41</v>
      </c>
      <c r="I359" s="745">
        <v>149696.21</v>
      </c>
      <c r="J359" s="745">
        <v>261968.37</v>
      </c>
      <c r="K359" s="745">
        <v>181352.06</v>
      </c>
      <c r="L359" s="745">
        <v>317366.09999999998</v>
      </c>
      <c r="M359" s="745">
        <v>221889.23</v>
      </c>
      <c r="N359" s="745">
        <v>388306.15</v>
      </c>
      <c r="O359" s="745">
        <v>263217.37</v>
      </c>
      <c r="P359" s="745">
        <v>460630.4</v>
      </c>
      <c r="Q359" s="745">
        <v>290052.19</v>
      </c>
      <c r="R359" s="745">
        <v>507591.34</v>
      </c>
      <c r="S359" s="745">
        <v>315132.26</v>
      </c>
      <c r="T359" s="745">
        <v>551481.46</v>
      </c>
    </row>
    <row r="360" spans="1:20">
      <c r="A360" s="744">
        <v>2</v>
      </c>
      <c r="B360" s="744" t="s">
        <v>1665</v>
      </c>
      <c r="C360" s="744"/>
      <c r="D360" s="744" t="s">
        <v>1272</v>
      </c>
      <c r="E360" s="744" t="s">
        <v>1324</v>
      </c>
      <c r="F360" s="744" t="s">
        <v>726</v>
      </c>
      <c r="G360" s="745">
        <v>109057.69</v>
      </c>
      <c r="H360" s="745">
        <v>190850.95</v>
      </c>
      <c r="I360" s="745">
        <v>148677.13</v>
      </c>
      <c r="J360" s="745">
        <v>260184.97</v>
      </c>
      <c r="K360" s="745">
        <v>188238.17</v>
      </c>
      <c r="L360" s="745">
        <v>329416.78999999998</v>
      </c>
      <c r="M360" s="745">
        <v>248084.2</v>
      </c>
      <c r="N360" s="745">
        <v>434147.36</v>
      </c>
      <c r="O360" s="745">
        <v>307386.49</v>
      </c>
      <c r="P360" s="745">
        <v>537926.36</v>
      </c>
      <c r="Q360" s="745">
        <v>346317.18</v>
      </c>
      <c r="R360" s="745">
        <v>606055.06000000006</v>
      </c>
      <c r="S360" s="745">
        <v>384764.53</v>
      </c>
      <c r="T360" s="745">
        <v>673337.93</v>
      </c>
    </row>
    <row r="361" spans="1:20">
      <c r="A361" s="744">
        <v>2</v>
      </c>
      <c r="B361" s="744" t="s">
        <v>1665</v>
      </c>
      <c r="C361" s="744"/>
      <c r="D361" s="744" t="s">
        <v>1272</v>
      </c>
      <c r="E361" s="744" t="s">
        <v>1324</v>
      </c>
      <c r="F361" s="744" t="s">
        <v>301</v>
      </c>
      <c r="G361" s="745">
        <v>117304.49</v>
      </c>
      <c r="H361" s="745">
        <v>187687.18</v>
      </c>
      <c r="I361" s="745">
        <v>164226.28</v>
      </c>
      <c r="J361" s="745">
        <v>262762.05</v>
      </c>
      <c r="K361" s="745">
        <v>211148.08</v>
      </c>
      <c r="L361" s="745">
        <v>337836.93</v>
      </c>
      <c r="M361" s="745">
        <v>281530.77</v>
      </c>
      <c r="N361" s="745">
        <v>450449.24</v>
      </c>
      <c r="O361" s="745">
        <v>351913.46</v>
      </c>
      <c r="P361" s="745">
        <v>563061.55000000005</v>
      </c>
      <c r="Q361" s="745">
        <v>398835.26</v>
      </c>
      <c r="R361" s="745">
        <v>638136.42000000004</v>
      </c>
      <c r="S361" s="745">
        <v>445757.05</v>
      </c>
      <c r="T361" s="745">
        <v>713211.29</v>
      </c>
    </row>
    <row r="362" spans="1:20">
      <c r="A362" s="744">
        <v>2</v>
      </c>
      <c r="B362" s="744" t="s">
        <v>1665</v>
      </c>
      <c r="C362" s="744"/>
      <c r="D362" s="744" t="s">
        <v>1272</v>
      </c>
      <c r="E362" s="744" t="s">
        <v>1368</v>
      </c>
      <c r="F362" s="744" t="s">
        <v>712</v>
      </c>
      <c r="G362" s="745">
        <v>155153.93</v>
      </c>
      <c r="H362" s="745">
        <v>271519.38</v>
      </c>
      <c r="I362" s="745">
        <v>201539.94</v>
      </c>
      <c r="J362" s="745">
        <v>352694.9</v>
      </c>
      <c r="K362" s="745">
        <v>241079.51</v>
      </c>
      <c r="L362" s="745">
        <v>421889.13</v>
      </c>
      <c r="M362" s="745">
        <v>287672.31</v>
      </c>
      <c r="N362" s="745">
        <v>503426.55</v>
      </c>
      <c r="O362" s="745">
        <v>338786.58</v>
      </c>
      <c r="P362" s="745">
        <v>592876.51</v>
      </c>
      <c r="Q362" s="745">
        <v>371593.35</v>
      </c>
      <c r="R362" s="745">
        <v>650288.36</v>
      </c>
      <c r="S362" s="745">
        <v>403432.44</v>
      </c>
      <c r="T362" s="745">
        <v>706006.78</v>
      </c>
    </row>
    <row r="363" spans="1:20">
      <c r="A363" s="744">
        <v>2</v>
      </c>
      <c r="B363" s="744" t="s">
        <v>1665</v>
      </c>
      <c r="C363" s="744"/>
      <c r="D363" s="744" t="s">
        <v>1272</v>
      </c>
      <c r="E363" s="744" t="s">
        <v>1368</v>
      </c>
      <c r="F363" s="744" t="s">
        <v>719</v>
      </c>
      <c r="G363" s="745">
        <v>120060.47</v>
      </c>
      <c r="H363" s="745">
        <v>210105.83</v>
      </c>
      <c r="I363" s="745">
        <v>157630.76</v>
      </c>
      <c r="J363" s="745">
        <v>275853.83</v>
      </c>
      <c r="K363" s="745">
        <v>191338.41</v>
      </c>
      <c r="L363" s="745">
        <v>334842.21999999997</v>
      </c>
      <c r="M363" s="745">
        <v>234773.48</v>
      </c>
      <c r="N363" s="745">
        <v>410853.59</v>
      </c>
      <c r="O363" s="745">
        <v>278819.95</v>
      </c>
      <c r="P363" s="745">
        <v>487934.91</v>
      </c>
      <c r="Q363" s="745">
        <v>307441.90000000002</v>
      </c>
      <c r="R363" s="745">
        <v>538023.31999999995</v>
      </c>
      <c r="S363" s="745">
        <v>334255</v>
      </c>
      <c r="T363" s="745">
        <v>584946.25</v>
      </c>
    </row>
    <row r="364" spans="1:20">
      <c r="A364" s="744">
        <v>2</v>
      </c>
      <c r="B364" s="744" t="s">
        <v>1665</v>
      </c>
      <c r="C364" s="744"/>
      <c r="D364" s="744" t="s">
        <v>1272</v>
      </c>
      <c r="E364" s="744" t="s">
        <v>1368</v>
      </c>
      <c r="F364" s="744" t="s">
        <v>726</v>
      </c>
      <c r="G364" s="745">
        <v>113336.37</v>
      </c>
      <c r="H364" s="745">
        <v>198338.64</v>
      </c>
      <c r="I364" s="745">
        <v>154199.70000000001</v>
      </c>
      <c r="J364" s="745">
        <v>269849.48</v>
      </c>
      <c r="K364" s="745">
        <v>194997.81</v>
      </c>
      <c r="L364" s="745">
        <v>341246.17</v>
      </c>
      <c r="M364" s="745">
        <v>256758.38</v>
      </c>
      <c r="N364" s="745">
        <v>449327.16</v>
      </c>
      <c r="O364" s="745">
        <v>317911.69</v>
      </c>
      <c r="P364" s="745">
        <v>556345.44999999995</v>
      </c>
      <c r="Q364" s="745">
        <v>358005.83</v>
      </c>
      <c r="R364" s="745">
        <v>626510.21</v>
      </c>
      <c r="S364" s="745">
        <v>397560.19</v>
      </c>
      <c r="T364" s="745">
        <v>695730.33</v>
      </c>
    </row>
    <row r="365" spans="1:20">
      <c r="A365" s="744">
        <v>2</v>
      </c>
      <c r="B365" s="744" t="s">
        <v>1665</v>
      </c>
      <c r="C365" s="744"/>
      <c r="D365" s="744" t="s">
        <v>1272</v>
      </c>
      <c r="E365" s="744" t="s">
        <v>1368</v>
      </c>
      <c r="F365" s="744" t="s">
        <v>301</v>
      </c>
      <c r="G365" s="745">
        <v>124063.69</v>
      </c>
      <c r="H365" s="745">
        <v>198501.9</v>
      </c>
      <c r="I365" s="745">
        <v>173689.16</v>
      </c>
      <c r="J365" s="745">
        <v>277902.65999999997</v>
      </c>
      <c r="K365" s="745">
        <v>223314.64</v>
      </c>
      <c r="L365" s="745">
        <v>357303.42</v>
      </c>
      <c r="M365" s="745">
        <v>297752.84999999998</v>
      </c>
      <c r="N365" s="745">
        <v>476404.56</v>
      </c>
      <c r="O365" s="745">
        <v>372191.06</v>
      </c>
      <c r="P365" s="745">
        <v>595505.71</v>
      </c>
      <c r="Q365" s="745">
        <v>421816.54</v>
      </c>
      <c r="R365" s="745">
        <v>674906.47</v>
      </c>
      <c r="S365" s="745">
        <v>471442.01</v>
      </c>
      <c r="T365" s="745">
        <v>754307.23</v>
      </c>
    </row>
    <row r="366" spans="1:20">
      <c r="A366" s="744">
        <v>2</v>
      </c>
      <c r="B366" s="744" t="s">
        <v>1665</v>
      </c>
      <c r="C366" s="744"/>
      <c r="D366" s="744" t="s">
        <v>1272</v>
      </c>
      <c r="E366" s="744" t="s">
        <v>1415</v>
      </c>
      <c r="F366" s="744" t="s">
        <v>712</v>
      </c>
      <c r="G366" s="745">
        <v>146879.06</v>
      </c>
      <c r="H366" s="745">
        <v>257038.35</v>
      </c>
      <c r="I366" s="745">
        <v>190579.38</v>
      </c>
      <c r="J366" s="745">
        <v>333513.90999999997</v>
      </c>
      <c r="K366" s="745">
        <v>227789.97</v>
      </c>
      <c r="L366" s="745">
        <v>398632.45</v>
      </c>
      <c r="M366" s="745">
        <v>271558.17</v>
      </c>
      <c r="N366" s="745">
        <v>475226.8</v>
      </c>
      <c r="O366" s="745">
        <v>319647.18</v>
      </c>
      <c r="P366" s="745">
        <v>559382.56000000006</v>
      </c>
      <c r="Q366" s="745">
        <v>350507.29</v>
      </c>
      <c r="R366" s="745">
        <v>613387.76</v>
      </c>
      <c r="S366" s="745">
        <v>380370.09</v>
      </c>
      <c r="T366" s="745">
        <v>665647.65</v>
      </c>
    </row>
    <row r="367" spans="1:20">
      <c r="A367" s="744">
        <v>2</v>
      </c>
      <c r="B367" s="744" t="s">
        <v>1665</v>
      </c>
      <c r="C367" s="744"/>
      <c r="D367" s="744" t="s">
        <v>1272</v>
      </c>
      <c r="E367" s="744" t="s">
        <v>1415</v>
      </c>
      <c r="F367" s="744" t="s">
        <v>719</v>
      </c>
      <c r="G367" s="745">
        <v>114996.76</v>
      </c>
      <c r="H367" s="745">
        <v>201244.34</v>
      </c>
      <c r="I367" s="745">
        <v>150688.03</v>
      </c>
      <c r="J367" s="745">
        <v>263704.06</v>
      </c>
      <c r="K367" s="745">
        <v>182600.35</v>
      </c>
      <c r="L367" s="745">
        <v>319550.61</v>
      </c>
      <c r="M367" s="745">
        <v>223499.76</v>
      </c>
      <c r="N367" s="745">
        <v>391124.58</v>
      </c>
      <c r="O367" s="745">
        <v>265167.69</v>
      </c>
      <c r="P367" s="745">
        <v>464043.46</v>
      </c>
      <c r="Q367" s="745">
        <v>292225.90000000002</v>
      </c>
      <c r="R367" s="745">
        <v>511395.33</v>
      </c>
      <c r="S367" s="745">
        <v>317522.59999999998</v>
      </c>
      <c r="T367" s="745">
        <v>555664.56000000006</v>
      </c>
    </row>
    <row r="368" spans="1:20">
      <c r="A368" s="744">
        <v>2</v>
      </c>
      <c r="B368" s="744" t="s">
        <v>1665</v>
      </c>
      <c r="C368" s="744"/>
      <c r="D368" s="744" t="s">
        <v>1272</v>
      </c>
      <c r="E368" s="744" t="s">
        <v>1415</v>
      </c>
      <c r="F368" s="744" t="s">
        <v>726</v>
      </c>
      <c r="G368" s="745">
        <v>109592.52</v>
      </c>
      <c r="H368" s="745">
        <v>191786.91</v>
      </c>
      <c r="I368" s="745">
        <v>149367.45000000001</v>
      </c>
      <c r="J368" s="745">
        <v>261393.03</v>
      </c>
      <c r="K368" s="745">
        <v>189083.12</v>
      </c>
      <c r="L368" s="745">
        <v>330895.46000000002</v>
      </c>
      <c r="M368" s="745">
        <v>249168.48</v>
      </c>
      <c r="N368" s="745">
        <v>436044.83</v>
      </c>
      <c r="O368" s="745">
        <v>308702.14</v>
      </c>
      <c r="P368" s="745">
        <v>540228.74</v>
      </c>
      <c r="Q368" s="745">
        <v>347778.26</v>
      </c>
      <c r="R368" s="745">
        <v>608611.94999999995</v>
      </c>
      <c r="S368" s="745">
        <v>386363.99</v>
      </c>
      <c r="T368" s="745">
        <v>676136.97</v>
      </c>
    </row>
    <row r="369" spans="1:20">
      <c r="A369" s="744">
        <v>2</v>
      </c>
      <c r="B369" s="744" t="s">
        <v>1665</v>
      </c>
      <c r="C369" s="744"/>
      <c r="D369" s="744" t="s">
        <v>1272</v>
      </c>
      <c r="E369" s="744" t="s">
        <v>1415</v>
      </c>
      <c r="F369" s="744" t="s">
        <v>301</v>
      </c>
      <c r="G369" s="745">
        <v>118149.39</v>
      </c>
      <c r="H369" s="745">
        <v>189039.02</v>
      </c>
      <c r="I369" s="745">
        <v>165409.14000000001</v>
      </c>
      <c r="J369" s="745">
        <v>264654.63</v>
      </c>
      <c r="K369" s="745">
        <v>212668.9</v>
      </c>
      <c r="L369" s="745">
        <v>340270.24</v>
      </c>
      <c r="M369" s="745">
        <v>283558.53000000003</v>
      </c>
      <c r="N369" s="745">
        <v>453693.65</v>
      </c>
      <c r="O369" s="745">
        <v>354448.16</v>
      </c>
      <c r="P369" s="745">
        <v>567117.06000000006</v>
      </c>
      <c r="Q369" s="745">
        <v>401707.91</v>
      </c>
      <c r="R369" s="745">
        <v>642732.67000000004</v>
      </c>
      <c r="S369" s="745">
        <v>448967.67</v>
      </c>
      <c r="T369" s="745">
        <v>718348.28</v>
      </c>
    </row>
    <row r="370" spans="1:20">
      <c r="A370" s="744">
        <v>3</v>
      </c>
      <c r="B370" s="744" t="s">
        <v>1666</v>
      </c>
      <c r="C370" s="744"/>
      <c r="D370" s="744" t="s">
        <v>1231</v>
      </c>
      <c r="E370" s="744" t="s">
        <v>1286</v>
      </c>
      <c r="F370" s="744" t="s">
        <v>712</v>
      </c>
      <c r="G370" s="745">
        <v>117946.06</v>
      </c>
      <c r="H370" s="745">
        <v>206405.6</v>
      </c>
      <c r="I370" s="745">
        <v>152906.82999999999</v>
      </c>
      <c r="J370" s="745">
        <v>267586.95</v>
      </c>
      <c r="K370" s="745">
        <v>182651.04</v>
      </c>
      <c r="L370" s="745">
        <v>319639.31</v>
      </c>
      <c r="M370" s="745">
        <v>217587.07</v>
      </c>
      <c r="N370" s="745">
        <v>380777.36</v>
      </c>
      <c r="O370" s="745">
        <v>256017.85</v>
      </c>
      <c r="P370" s="745">
        <v>448031.24</v>
      </c>
      <c r="Q370" s="745">
        <v>280676.92</v>
      </c>
      <c r="R370" s="745">
        <v>491184.61</v>
      </c>
      <c r="S370" s="745">
        <v>304484.78000000003</v>
      </c>
      <c r="T370" s="745">
        <v>532848.36</v>
      </c>
    </row>
    <row r="371" spans="1:20">
      <c r="A371" s="744">
        <v>3</v>
      </c>
      <c r="B371" s="744" t="s">
        <v>1666</v>
      </c>
      <c r="C371" s="744"/>
      <c r="D371" s="744" t="s">
        <v>1231</v>
      </c>
      <c r="E371" s="744" t="s">
        <v>1286</v>
      </c>
      <c r="F371" s="744" t="s">
        <v>719</v>
      </c>
      <c r="G371" s="745">
        <v>93174.21</v>
      </c>
      <c r="H371" s="745">
        <v>163054.85999999999</v>
      </c>
      <c r="I371" s="745">
        <v>121912.11</v>
      </c>
      <c r="J371" s="745">
        <v>213346.2</v>
      </c>
      <c r="K371" s="745">
        <v>147539.67000000001</v>
      </c>
      <c r="L371" s="745">
        <v>258194.43</v>
      </c>
      <c r="M371" s="745">
        <v>180246.71</v>
      </c>
      <c r="N371" s="745">
        <v>315431.74</v>
      </c>
      <c r="O371" s="745">
        <v>213688.47</v>
      </c>
      <c r="P371" s="745">
        <v>373954.82</v>
      </c>
      <c r="Q371" s="745">
        <v>235393.54</v>
      </c>
      <c r="R371" s="745">
        <v>411938.69</v>
      </c>
      <c r="S371" s="745">
        <v>255653.64</v>
      </c>
      <c r="T371" s="745">
        <v>447393.87</v>
      </c>
    </row>
    <row r="372" spans="1:20">
      <c r="A372" s="744">
        <v>3</v>
      </c>
      <c r="B372" s="744" t="s">
        <v>1666</v>
      </c>
      <c r="C372" s="744"/>
      <c r="D372" s="744" t="s">
        <v>1231</v>
      </c>
      <c r="E372" s="744" t="s">
        <v>1286</v>
      </c>
      <c r="F372" s="744" t="s">
        <v>726</v>
      </c>
      <c r="G372" s="745">
        <v>89430.2</v>
      </c>
      <c r="H372" s="745">
        <v>156502.85</v>
      </c>
      <c r="I372" s="745">
        <v>122046.13</v>
      </c>
      <c r="J372" s="745">
        <v>213580.73</v>
      </c>
      <c r="K372" s="745">
        <v>154616.03</v>
      </c>
      <c r="L372" s="745">
        <v>270578.03999999998</v>
      </c>
      <c r="M372" s="745">
        <v>203868.56</v>
      </c>
      <c r="N372" s="745">
        <v>356769.97</v>
      </c>
      <c r="O372" s="745">
        <v>252692.43</v>
      </c>
      <c r="P372" s="745">
        <v>442211.76</v>
      </c>
      <c r="Q372" s="745">
        <v>284765.40999999997</v>
      </c>
      <c r="R372" s="745">
        <v>498339.46</v>
      </c>
      <c r="S372" s="745">
        <v>316457.36</v>
      </c>
      <c r="T372" s="745">
        <v>553800.37</v>
      </c>
    </row>
    <row r="373" spans="1:20">
      <c r="A373" s="744">
        <v>3</v>
      </c>
      <c r="B373" s="744" t="s">
        <v>1666</v>
      </c>
      <c r="C373" s="744"/>
      <c r="D373" s="744" t="s">
        <v>1231</v>
      </c>
      <c r="E373" s="744" t="s">
        <v>1286</v>
      </c>
      <c r="F373" s="744" t="s">
        <v>301</v>
      </c>
      <c r="G373" s="745">
        <v>95311</v>
      </c>
      <c r="H373" s="745">
        <v>152497.60999999999</v>
      </c>
      <c r="I373" s="745">
        <v>133435.41</v>
      </c>
      <c r="J373" s="745">
        <v>213496.65</v>
      </c>
      <c r="K373" s="745">
        <v>171559.81</v>
      </c>
      <c r="L373" s="745">
        <v>274495.69</v>
      </c>
      <c r="M373" s="745">
        <v>228746.41</v>
      </c>
      <c r="N373" s="745">
        <v>365994.26</v>
      </c>
      <c r="O373" s="745">
        <v>285933.01</v>
      </c>
      <c r="P373" s="745">
        <v>457492.82</v>
      </c>
      <c r="Q373" s="745">
        <v>324057.40999999997</v>
      </c>
      <c r="R373" s="745">
        <v>518491.87</v>
      </c>
      <c r="S373" s="745">
        <v>362181.81</v>
      </c>
      <c r="T373" s="745">
        <v>579490.91</v>
      </c>
    </row>
    <row r="374" spans="1:20">
      <c r="A374" s="744">
        <v>3</v>
      </c>
      <c r="B374" s="744" t="s">
        <v>1666</v>
      </c>
      <c r="C374" s="744"/>
      <c r="D374" s="744" t="s">
        <v>1231</v>
      </c>
      <c r="E374" s="744" t="s">
        <v>1335</v>
      </c>
      <c r="F374" s="744" t="s">
        <v>712</v>
      </c>
      <c r="G374" s="745">
        <v>119719.24</v>
      </c>
      <c r="H374" s="745">
        <v>209508.68</v>
      </c>
      <c r="I374" s="745">
        <v>155255.51999999999</v>
      </c>
      <c r="J374" s="745">
        <v>271697.15999999997</v>
      </c>
      <c r="K374" s="745">
        <v>185498.79</v>
      </c>
      <c r="L374" s="745">
        <v>324622.88</v>
      </c>
      <c r="M374" s="745">
        <v>221040.09</v>
      </c>
      <c r="N374" s="745">
        <v>386820.16</v>
      </c>
      <c r="O374" s="745">
        <v>260119.15</v>
      </c>
      <c r="P374" s="745">
        <v>455208.51</v>
      </c>
      <c r="Q374" s="745">
        <v>285195.36</v>
      </c>
      <c r="R374" s="745">
        <v>499091.88</v>
      </c>
      <c r="S374" s="745">
        <v>309426.71000000002</v>
      </c>
      <c r="T374" s="745">
        <v>541496.74</v>
      </c>
    </row>
    <row r="375" spans="1:20">
      <c r="A375" s="744">
        <v>3</v>
      </c>
      <c r="B375" s="744" t="s">
        <v>1666</v>
      </c>
      <c r="C375" s="744"/>
      <c r="D375" s="744" t="s">
        <v>1231</v>
      </c>
      <c r="E375" s="744" t="s">
        <v>1335</v>
      </c>
      <c r="F375" s="744" t="s">
        <v>719</v>
      </c>
      <c r="G375" s="745">
        <v>94259.28</v>
      </c>
      <c r="H375" s="745">
        <v>164953.75</v>
      </c>
      <c r="I375" s="745">
        <v>123399.84</v>
      </c>
      <c r="J375" s="745">
        <v>215949.72</v>
      </c>
      <c r="K375" s="745">
        <v>149412.10999999999</v>
      </c>
      <c r="L375" s="745">
        <v>261471.2</v>
      </c>
      <c r="M375" s="745">
        <v>182662.51</v>
      </c>
      <c r="N375" s="745">
        <v>319659.39</v>
      </c>
      <c r="O375" s="745">
        <v>216613.95</v>
      </c>
      <c r="P375" s="745">
        <v>379074.41</v>
      </c>
      <c r="Q375" s="745">
        <v>238654.11</v>
      </c>
      <c r="R375" s="745">
        <v>417644.69</v>
      </c>
      <c r="S375" s="745">
        <v>259239.15</v>
      </c>
      <c r="T375" s="745">
        <v>453668.51</v>
      </c>
    </row>
    <row r="376" spans="1:20">
      <c r="A376" s="744">
        <v>3</v>
      </c>
      <c r="B376" s="744" t="s">
        <v>1666</v>
      </c>
      <c r="C376" s="744"/>
      <c r="D376" s="744" t="s">
        <v>1231</v>
      </c>
      <c r="E376" s="744" t="s">
        <v>1335</v>
      </c>
      <c r="F376" s="744" t="s">
        <v>726</v>
      </c>
      <c r="G376" s="745">
        <v>90232.45</v>
      </c>
      <c r="H376" s="745">
        <v>157906.79</v>
      </c>
      <c r="I376" s="745">
        <v>123081.62</v>
      </c>
      <c r="J376" s="745">
        <v>215392.83</v>
      </c>
      <c r="K376" s="745">
        <v>155883.46</v>
      </c>
      <c r="L376" s="745">
        <v>272796.05</v>
      </c>
      <c r="M376" s="745">
        <v>205494.96</v>
      </c>
      <c r="N376" s="745">
        <v>359616.18</v>
      </c>
      <c r="O376" s="745">
        <v>254665.91</v>
      </c>
      <c r="P376" s="745">
        <v>445665.34</v>
      </c>
      <c r="Q376" s="745">
        <v>286957.03000000003</v>
      </c>
      <c r="R376" s="745">
        <v>502174.8</v>
      </c>
      <c r="S376" s="745">
        <v>318856.53999999998</v>
      </c>
      <c r="T376" s="745">
        <v>557998.94999999995</v>
      </c>
    </row>
    <row r="377" spans="1:20">
      <c r="A377" s="744">
        <v>3</v>
      </c>
      <c r="B377" s="744" t="s">
        <v>1666</v>
      </c>
      <c r="C377" s="744"/>
      <c r="D377" s="744" t="s">
        <v>1231</v>
      </c>
      <c r="E377" s="744" t="s">
        <v>1335</v>
      </c>
      <c r="F377" s="744" t="s">
        <v>301</v>
      </c>
      <c r="G377" s="745">
        <v>96578.35</v>
      </c>
      <c r="H377" s="745">
        <v>154525.37</v>
      </c>
      <c r="I377" s="745">
        <v>135209.69</v>
      </c>
      <c r="J377" s="745">
        <v>216335.51</v>
      </c>
      <c r="K377" s="745">
        <v>173841.03</v>
      </c>
      <c r="L377" s="745">
        <v>278145.65999999997</v>
      </c>
      <c r="M377" s="745">
        <v>231788.05</v>
      </c>
      <c r="N377" s="745">
        <v>370860.88</v>
      </c>
      <c r="O377" s="745">
        <v>289735.06</v>
      </c>
      <c r="P377" s="745">
        <v>463576.1</v>
      </c>
      <c r="Q377" s="745">
        <v>328366.40000000002</v>
      </c>
      <c r="R377" s="745">
        <v>525386.25</v>
      </c>
      <c r="S377" s="745">
        <v>366997.74</v>
      </c>
      <c r="T377" s="745">
        <v>587196.39</v>
      </c>
    </row>
    <row r="378" spans="1:20">
      <c r="A378" s="744">
        <v>3</v>
      </c>
      <c r="B378" s="744" t="s">
        <v>1666</v>
      </c>
      <c r="C378" s="744"/>
      <c r="D378" s="744" t="s">
        <v>1232</v>
      </c>
      <c r="E378" s="744" t="s">
        <v>1274</v>
      </c>
      <c r="F378" s="744" t="s">
        <v>712</v>
      </c>
      <c r="G378" s="745">
        <v>110746.72</v>
      </c>
      <c r="H378" s="745">
        <v>193806.76</v>
      </c>
      <c r="I378" s="745">
        <v>143631.25</v>
      </c>
      <c r="J378" s="745">
        <v>251354.69</v>
      </c>
      <c r="K378" s="745">
        <v>171619.92</v>
      </c>
      <c r="L378" s="745">
        <v>300334.87</v>
      </c>
      <c r="M378" s="745">
        <v>204516.09</v>
      </c>
      <c r="N378" s="745">
        <v>357903.16</v>
      </c>
      <c r="O378" s="745">
        <v>240682.66</v>
      </c>
      <c r="P378" s="745">
        <v>421194.65</v>
      </c>
      <c r="Q378" s="745">
        <v>263890.25</v>
      </c>
      <c r="R378" s="745">
        <v>461807.94</v>
      </c>
      <c r="S378" s="745">
        <v>286320.75</v>
      </c>
      <c r="T378" s="745">
        <v>501061.31</v>
      </c>
    </row>
    <row r="379" spans="1:20">
      <c r="A379" s="744">
        <v>3</v>
      </c>
      <c r="B379" s="744" t="s">
        <v>1666</v>
      </c>
      <c r="C379" s="744"/>
      <c r="D379" s="744" t="s">
        <v>1232</v>
      </c>
      <c r="E379" s="744" t="s">
        <v>1274</v>
      </c>
      <c r="F379" s="744" t="s">
        <v>719</v>
      </c>
      <c r="G379" s="745">
        <v>87121.71</v>
      </c>
      <c r="H379" s="745">
        <v>152463</v>
      </c>
      <c r="I379" s="745">
        <v>114071.48</v>
      </c>
      <c r="J379" s="745">
        <v>199625.08</v>
      </c>
      <c r="K379" s="745">
        <v>138134.09</v>
      </c>
      <c r="L379" s="745">
        <v>241734.65</v>
      </c>
      <c r="M379" s="745">
        <v>168904.46</v>
      </c>
      <c r="N379" s="745">
        <v>295582.8</v>
      </c>
      <c r="O379" s="745">
        <v>200312.95999999999</v>
      </c>
      <c r="P379" s="745">
        <v>350547.69</v>
      </c>
      <c r="Q379" s="745">
        <v>220703.33</v>
      </c>
      <c r="R379" s="745">
        <v>386230.82</v>
      </c>
      <c r="S379" s="745">
        <v>239750.32</v>
      </c>
      <c r="T379" s="745">
        <v>419563.05</v>
      </c>
    </row>
    <row r="380" spans="1:20">
      <c r="A380" s="744">
        <v>3</v>
      </c>
      <c r="B380" s="744" t="s">
        <v>1666</v>
      </c>
      <c r="C380" s="744"/>
      <c r="D380" s="744" t="s">
        <v>1232</v>
      </c>
      <c r="E380" s="744" t="s">
        <v>1274</v>
      </c>
      <c r="F380" s="744" t="s">
        <v>726</v>
      </c>
      <c r="G380" s="745">
        <v>83344.160000000003</v>
      </c>
      <c r="H380" s="745">
        <v>145852.29</v>
      </c>
      <c r="I380" s="745">
        <v>113671.8</v>
      </c>
      <c r="J380" s="745">
        <v>198925.65</v>
      </c>
      <c r="K380" s="745">
        <v>143955.51999999999</v>
      </c>
      <c r="L380" s="745">
        <v>251922.17</v>
      </c>
      <c r="M380" s="745">
        <v>189760.39</v>
      </c>
      <c r="N380" s="745">
        <v>332080.69</v>
      </c>
      <c r="O380" s="745">
        <v>235156.46</v>
      </c>
      <c r="P380" s="745">
        <v>411523.8</v>
      </c>
      <c r="Q380" s="745">
        <v>264966.27</v>
      </c>
      <c r="R380" s="745">
        <v>463690.97</v>
      </c>
      <c r="S380" s="745">
        <v>294412.7</v>
      </c>
      <c r="T380" s="745">
        <v>515222.22</v>
      </c>
    </row>
    <row r="381" spans="1:20">
      <c r="A381" s="744">
        <v>3</v>
      </c>
      <c r="B381" s="744" t="s">
        <v>1666</v>
      </c>
      <c r="C381" s="744"/>
      <c r="D381" s="744" t="s">
        <v>1232</v>
      </c>
      <c r="E381" s="744" t="s">
        <v>1274</v>
      </c>
      <c r="F381" s="744" t="s">
        <v>301</v>
      </c>
      <c r="G381" s="745">
        <v>89301.78</v>
      </c>
      <c r="H381" s="745">
        <v>142882.85</v>
      </c>
      <c r="I381" s="745">
        <v>125022.49</v>
      </c>
      <c r="J381" s="745">
        <v>200035.99</v>
      </c>
      <c r="K381" s="745">
        <v>160743.20000000001</v>
      </c>
      <c r="L381" s="745">
        <v>257189.13</v>
      </c>
      <c r="M381" s="745">
        <v>214324.27</v>
      </c>
      <c r="N381" s="745">
        <v>342918.84</v>
      </c>
      <c r="O381" s="745">
        <v>267905.34000000003</v>
      </c>
      <c r="P381" s="745">
        <v>428648.55</v>
      </c>
      <c r="Q381" s="745">
        <v>303626.05</v>
      </c>
      <c r="R381" s="745">
        <v>485801.68</v>
      </c>
      <c r="S381" s="745">
        <v>339346.76</v>
      </c>
      <c r="T381" s="745">
        <v>542954.81999999995</v>
      </c>
    </row>
    <row r="382" spans="1:20">
      <c r="A382" s="744">
        <v>3</v>
      </c>
      <c r="B382" s="744" t="s">
        <v>1666</v>
      </c>
      <c r="C382" s="744"/>
      <c r="D382" s="744" t="s">
        <v>1245</v>
      </c>
      <c r="E382" s="744" t="s">
        <v>1298</v>
      </c>
      <c r="F382" s="744" t="s">
        <v>712</v>
      </c>
      <c r="G382" s="745">
        <v>107260.91</v>
      </c>
      <c r="H382" s="745">
        <v>187706.59</v>
      </c>
      <c r="I382" s="745">
        <v>139046.63</v>
      </c>
      <c r="J382" s="745">
        <v>243331.6</v>
      </c>
      <c r="K382" s="745">
        <v>166088.06</v>
      </c>
      <c r="L382" s="745">
        <v>290654.11</v>
      </c>
      <c r="M382" s="745">
        <v>197846.55</v>
      </c>
      <c r="N382" s="745">
        <v>346231.47</v>
      </c>
      <c r="O382" s="745">
        <v>232784.7</v>
      </c>
      <c r="P382" s="745">
        <v>407373.23</v>
      </c>
      <c r="Q382" s="745">
        <v>255202.54</v>
      </c>
      <c r="R382" s="745">
        <v>446604.44</v>
      </c>
      <c r="S382" s="745">
        <v>276843.27</v>
      </c>
      <c r="T382" s="745">
        <v>484475.72</v>
      </c>
    </row>
    <row r="383" spans="1:20">
      <c r="A383" s="744">
        <v>3</v>
      </c>
      <c r="B383" s="744" t="s">
        <v>1666</v>
      </c>
      <c r="C383" s="744"/>
      <c r="D383" s="744" t="s">
        <v>1245</v>
      </c>
      <c r="E383" s="744" t="s">
        <v>1298</v>
      </c>
      <c r="F383" s="744" t="s">
        <v>719</v>
      </c>
      <c r="G383" s="745">
        <v>84782.74</v>
      </c>
      <c r="H383" s="745">
        <v>148369.79999999999</v>
      </c>
      <c r="I383" s="745">
        <v>110921.79</v>
      </c>
      <c r="J383" s="745">
        <v>194113.14</v>
      </c>
      <c r="K383" s="745">
        <v>134227.75</v>
      </c>
      <c r="L383" s="745">
        <v>234898.56</v>
      </c>
      <c r="M383" s="745">
        <v>163963.64000000001</v>
      </c>
      <c r="N383" s="745">
        <v>286936.37</v>
      </c>
      <c r="O383" s="745">
        <v>194374.7</v>
      </c>
      <c r="P383" s="745">
        <v>340155.73</v>
      </c>
      <c r="Q383" s="745">
        <v>214112.06</v>
      </c>
      <c r="R383" s="745">
        <v>374696.1</v>
      </c>
      <c r="S383" s="745">
        <v>232533.53</v>
      </c>
      <c r="T383" s="745">
        <v>406933.68</v>
      </c>
    </row>
    <row r="384" spans="1:20">
      <c r="A384" s="744">
        <v>3</v>
      </c>
      <c r="B384" s="744" t="s">
        <v>1666</v>
      </c>
      <c r="C384" s="744"/>
      <c r="D384" s="744" t="s">
        <v>1245</v>
      </c>
      <c r="E384" s="744" t="s">
        <v>1298</v>
      </c>
      <c r="F384" s="744" t="s">
        <v>726</v>
      </c>
      <c r="G384" s="745">
        <v>81413.460000000006</v>
      </c>
      <c r="H384" s="745">
        <v>142473.54999999999</v>
      </c>
      <c r="I384" s="745">
        <v>111114.93</v>
      </c>
      <c r="J384" s="745">
        <v>194451.13</v>
      </c>
      <c r="K384" s="745">
        <v>140774.62</v>
      </c>
      <c r="L384" s="745">
        <v>246355.59</v>
      </c>
      <c r="M384" s="745">
        <v>185625.03</v>
      </c>
      <c r="N384" s="745">
        <v>324843.81</v>
      </c>
      <c r="O384" s="745">
        <v>230086.48</v>
      </c>
      <c r="P384" s="745">
        <v>402651.34</v>
      </c>
      <c r="Q384" s="745">
        <v>259295.27</v>
      </c>
      <c r="R384" s="745">
        <v>453766.72</v>
      </c>
      <c r="S384" s="745">
        <v>288158.31</v>
      </c>
      <c r="T384" s="745">
        <v>504277.04</v>
      </c>
    </row>
    <row r="385" spans="1:20">
      <c r="A385" s="744">
        <v>3</v>
      </c>
      <c r="B385" s="744" t="s">
        <v>1666</v>
      </c>
      <c r="C385" s="744"/>
      <c r="D385" s="744" t="s">
        <v>1245</v>
      </c>
      <c r="E385" s="744" t="s">
        <v>1298</v>
      </c>
      <c r="F385" s="744" t="s">
        <v>301</v>
      </c>
      <c r="G385" s="745">
        <v>86702.41</v>
      </c>
      <c r="H385" s="745">
        <v>138723.85999999999</v>
      </c>
      <c r="I385" s="745">
        <v>121383.37</v>
      </c>
      <c r="J385" s="745">
        <v>194213.4</v>
      </c>
      <c r="K385" s="745">
        <v>156064.34</v>
      </c>
      <c r="L385" s="745">
        <v>249702.94</v>
      </c>
      <c r="M385" s="745">
        <v>208085.78</v>
      </c>
      <c r="N385" s="745">
        <v>332937.26</v>
      </c>
      <c r="O385" s="745">
        <v>260107.23</v>
      </c>
      <c r="P385" s="745">
        <v>416171.57</v>
      </c>
      <c r="Q385" s="745">
        <v>294788.19</v>
      </c>
      <c r="R385" s="745">
        <v>471661.12</v>
      </c>
      <c r="S385" s="745">
        <v>329469.15999999997</v>
      </c>
      <c r="T385" s="745">
        <v>527150.66</v>
      </c>
    </row>
    <row r="386" spans="1:20">
      <c r="A386" s="744">
        <v>3</v>
      </c>
      <c r="B386" s="744" t="s">
        <v>1666</v>
      </c>
      <c r="C386" s="744"/>
      <c r="D386" s="744" t="s">
        <v>1245</v>
      </c>
      <c r="E386" s="744" t="s">
        <v>1345</v>
      </c>
      <c r="F386" s="744" t="s">
        <v>712</v>
      </c>
      <c r="G386" s="745">
        <v>108215.32</v>
      </c>
      <c r="H386" s="745">
        <v>189376.81</v>
      </c>
      <c r="I386" s="745">
        <v>140506.09</v>
      </c>
      <c r="J386" s="745">
        <v>245885.66</v>
      </c>
      <c r="K386" s="745">
        <v>168019.19</v>
      </c>
      <c r="L386" s="745">
        <v>294033.58</v>
      </c>
      <c r="M386" s="745">
        <v>200416.68</v>
      </c>
      <c r="N386" s="745">
        <v>350729.19</v>
      </c>
      <c r="O386" s="745">
        <v>235979.63</v>
      </c>
      <c r="P386" s="745">
        <v>412964.34</v>
      </c>
      <c r="Q386" s="745">
        <v>258803.61</v>
      </c>
      <c r="R386" s="745">
        <v>452906.33</v>
      </c>
      <c r="S386" s="745">
        <v>280928.84000000003</v>
      </c>
      <c r="T386" s="745">
        <v>491625.47</v>
      </c>
    </row>
    <row r="387" spans="1:20">
      <c r="A387" s="744">
        <v>3</v>
      </c>
      <c r="B387" s="744" t="s">
        <v>1666</v>
      </c>
      <c r="C387" s="744"/>
      <c r="D387" s="744" t="s">
        <v>1245</v>
      </c>
      <c r="E387" s="744" t="s">
        <v>1345</v>
      </c>
      <c r="F387" s="744" t="s">
        <v>719</v>
      </c>
      <c r="G387" s="745">
        <v>84131.58</v>
      </c>
      <c r="H387" s="745">
        <v>147230.26</v>
      </c>
      <c r="I387" s="745">
        <v>110372.34</v>
      </c>
      <c r="J387" s="745">
        <v>193151.59</v>
      </c>
      <c r="K387" s="745">
        <v>133883.14000000001</v>
      </c>
      <c r="L387" s="745">
        <v>234295.5</v>
      </c>
      <c r="M387" s="745">
        <v>164113.56</v>
      </c>
      <c r="N387" s="745">
        <v>287198.73</v>
      </c>
      <c r="O387" s="745">
        <v>194826.06</v>
      </c>
      <c r="P387" s="745">
        <v>340945.6</v>
      </c>
      <c r="Q387" s="745">
        <v>214778.11</v>
      </c>
      <c r="R387" s="745">
        <v>375861.69</v>
      </c>
      <c r="S387" s="745">
        <v>233454.13</v>
      </c>
      <c r="T387" s="745">
        <v>408544.72</v>
      </c>
    </row>
    <row r="388" spans="1:20">
      <c r="A388" s="744">
        <v>3</v>
      </c>
      <c r="B388" s="744" t="s">
        <v>1666</v>
      </c>
      <c r="C388" s="744"/>
      <c r="D388" s="744" t="s">
        <v>1245</v>
      </c>
      <c r="E388" s="744" t="s">
        <v>1345</v>
      </c>
      <c r="F388" s="744" t="s">
        <v>726</v>
      </c>
      <c r="G388" s="745">
        <v>79723.67</v>
      </c>
      <c r="H388" s="745">
        <v>139516.42000000001</v>
      </c>
      <c r="I388" s="745">
        <v>108544.66</v>
      </c>
      <c r="J388" s="745">
        <v>189953.15</v>
      </c>
      <c r="K388" s="745">
        <v>137320.88</v>
      </c>
      <c r="L388" s="745">
        <v>240311.55</v>
      </c>
      <c r="M388" s="745">
        <v>180871.87</v>
      </c>
      <c r="N388" s="745">
        <v>316525.78000000003</v>
      </c>
      <c r="O388" s="745">
        <v>224006.11</v>
      </c>
      <c r="P388" s="745">
        <v>392010.7</v>
      </c>
      <c r="Q388" s="745">
        <v>252299.23</v>
      </c>
      <c r="R388" s="745">
        <v>441523.65</v>
      </c>
      <c r="S388" s="745">
        <v>280221.90000000002</v>
      </c>
      <c r="T388" s="745">
        <v>490388.32</v>
      </c>
    </row>
    <row r="389" spans="1:20">
      <c r="A389" s="744">
        <v>3</v>
      </c>
      <c r="B389" s="744" t="s">
        <v>1666</v>
      </c>
      <c r="C389" s="744"/>
      <c r="D389" s="744" t="s">
        <v>1245</v>
      </c>
      <c r="E389" s="744" t="s">
        <v>1345</v>
      </c>
      <c r="F389" s="744" t="s">
        <v>301</v>
      </c>
      <c r="G389" s="745">
        <v>86736.83</v>
      </c>
      <c r="H389" s="745">
        <v>138778.93</v>
      </c>
      <c r="I389" s="745">
        <v>121431.56</v>
      </c>
      <c r="J389" s="745">
        <v>194290.5</v>
      </c>
      <c r="K389" s="745">
        <v>156126.29</v>
      </c>
      <c r="L389" s="745">
        <v>249802.07</v>
      </c>
      <c r="M389" s="745">
        <v>208168.39</v>
      </c>
      <c r="N389" s="745">
        <v>333069.42</v>
      </c>
      <c r="O389" s="745">
        <v>260210.48</v>
      </c>
      <c r="P389" s="745">
        <v>416336.78</v>
      </c>
      <c r="Q389" s="745">
        <v>294905.21999999997</v>
      </c>
      <c r="R389" s="745">
        <v>471848.35</v>
      </c>
      <c r="S389" s="745">
        <v>329599.95</v>
      </c>
      <c r="T389" s="745">
        <v>527359.92000000004</v>
      </c>
    </row>
    <row r="390" spans="1:20">
      <c r="A390" s="744">
        <v>3</v>
      </c>
      <c r="B390" s="744" t="s">
        <v>1666</v>
      </c>
      <c r="C390" s="744"/>
      <c r="D390" s="744" t="s">
        <v>1245</v>
      </c>
      <c r="E390" s="744" t="s">
        <v>1390</v>
      </c>
      <c r="F390" s="744" t="s">
        <v>712</v>
      </c>
      <c r="G390" s="745">
        <v>107503.14</v>
      </c>
      <c r="H390" s="745">
        <v>188130.5</v>
      </c>
      <c r="I390" s="745">
        <v>139497.67000000001</v>
      </c>
      <c r="J390" s="745">
        <v>244120.92</v>
      </c>
      <c r="K390" s="745">
        <v>166742.64000000001</v>
      </c>
      <c r="L390" s="745">
        <v>291799.63</v>
      </c>
      <c r="M390" s="745">
        <v>198792.63</v>
      </c>
      <c r="N390" s="745">
        <v>347887.1</v>
      </c>
      <c r="O390" s="745">
        <v>234003.25</v>
      </c>
      <c r="P390" s="745">
        <v>409505.69</v>
      </c>
      <c r="Q390" s="745">
        <v>256599.16</v>
      </c>
      <c r="R390" s="745">
        <v>449048.52</v>
      </c>
      <c r="S390" s="745">
        <v>278468.78000000003</v>
      </c>
      <c r="T390" s="745">
        <v>487320.36</v>
      </c>
    </row>
    <row r="391" spans="1:20">
      <c r="A391" s="744">
        <v>3</v>
      </c>
      <c r="B391" s="744" t="s">
        <v>1666</v>
      </c>
      <c r="C391" s="744"/>
      <c r="D391" s="744" t="s">
        <v>1245</v>
      </c>
      <c r="E391" s="744" t="s">
        <v>1390</v>
      </c>
      <c r="F391" s="744" t="s">
        <v>719</v>
      </c>
      <c r="G391" s="745">
        <v>84107.5</v>
      </c>
      <c r="H391" s="745">
        <v>147188.13</v>
      </c>
      <c r="I391" s="745">
        <v>110224.88</v>
      </c>
      <c r="J391" s="745">
        <v>192893.55</v>
      </c>
      <c r="K391" s="745">
        <v>133581.91</v>
      </c>
      <c r="L391" s="745">
        <v>233768.35</v>
      </c>
      <c r="M391" s="745">
        <v>163526.74</v>
      </c>
      <c r="N391" s="745">
        <v>286171.8</v>
      </c>
      <c r="O391" s="745">
        <v>194025.5</v>
      </c>
      <c r="P391" s="745">
        <v>339544.62</v>
      </c>
      <c r="Q391" s="745">
        <v>213831.52</v>
      </c>
      <c r="R391" s="745">
        <v>374205.16</v>
      </c>
      <c r="S391" s="745">
        <v>232350.48</v>
      </c>
      <c r="T391" s="745">
        <v>406613.34</v>
      </c>
    </row>
    <row r="392" spans="1:20">
      <c r="A392" s="744">
        <v>3</v>
      </c>
      <c r="B392" s="744" t="s">
        <v>1666</v>
      </c>
      <c r="C392" s="744"/>
      <c r="D392" s="744" t="s">
        <v>1245</v>
      </c>
      <c r="E392" s="744" t="s">
        <v>1390</v>
      </c>
      <c r="F392" s="744" t="s">
        <v>726</v>
      </c>
      <c r="G392" s="745">
        <v>80108.649999999994</v>
      </c>
      <c r="H392" s="745">
        <v>140190.14000000001</v>
      </c>
      <c r="I392" s="745">
        <v>109171.31</v>
      </c>
      <c r="J392" s="745">
        <v>191049.78</v>
      </c>
      <c r="K392" s="745">
        <v>138190.48000000001</v>
      </c>
      <c r="L392" s="745">
        <v>241833.33</v>
      </c>
      <c r="M392" s="745">
        <v>182094.83</v>
      </c>
      <c r="N392" s="745">
        <v>318665.96000000002</v>
      </c>
      <c r="O392" s="745">
        <v>225594.35</v>
      </c>
      <c r="P392" s="745">
        <v>394790.11</v>
      </c>
      <c r="Q392" s="745">
        <v>254144.21</v>
      </c>
      <c r="R392" s="745">
        <v>444752.37</v>
      </c>
      <c r="S392" s="745">
        <v>282334.21000000002</v>
      </c>
      <c r="T392" s="745">
        <v>494084.87</v>
      </c>
    </row>
    <row r="393" spans="1:20">
      <c r="A393" s="744">
        <v>3</v>
      </c>
      <c r="B393" s="744" t="s">
        <v>1666</v>
      </c>
      <c r="C393" s="744"/>
      <c r="D393" s="744" t="s">
        <v>1245</v>
      </c>
      <c r="E393" s="744" t="s">
        <v>1390</v>
      </c>
      <c r="F393" s="744" t="s">
        <v>301</v>
      </c>
      <c r="G393" s="745">
        <v>86443.72</v>
      </c>
      <c r="H393" s="745">
        <v>138309.96</v>
      </c>
      <c r="I393" s="745">
        <v>121021.21</v>
      </c>
      <c r="J393" s="745">
        <v>193633.94</v>
      </c>
      <c r="K393" s="745">
        <v>155598.70000000001</v>
      </c>
      <c r="L393" s="745">
        <v>248957.92</v>
      </c>
      <c r="M393" s="745">
        <v>207464.93</v>
      </c>
      <c r="N393" s="745">
        <v>331943.89</v>
      </c>
      <c r="O393" s="745">
        <v>259331.16</v>
      </c>
      <c r="P393" s="745">
        <v>414929.87</v>
      </c>
      <c r="Q393" s="745">
        <v>293908.65000000002</v>
      </c>
      <c r="R393" s="745">
        <v>470253.85</v>
      </c>
      <c r="S393" s="745">
        <v>328486.14</v>
      </c>
      <c r="T393" s="745">
        <v>525577.82999999996</v>
      </c>
    </row>
    <row r="394" spans="1:20">
      <c r="A394" s="744">
        <v>3</v>
      </c>
      <c r="B394" s="744" t="s">
        <v>1666</v>
      </c>
      <c r="C394" s="744"/>
      <c r="D394" s="744" t="s">
        <v>1245</v>
      </c>
      <c r="E394" s="744" t="s">
        <v>1435</v>
      </c>
      <c r="F394" s="744" t="s">
        <v>712</v>
      </c>
      <c r="G394" s="745">
        <v>105790.51</v>
      </c>
      <c r="H394" s="745">
        <v>185133.4</v>
      </c>
      <c r="I394" s="745">
        <v>137261.74</v>
      </c>
      <c r="J394" s="745">
        <v>240208.05</v>
      </c>
      <c r="K394" s="745">
        <v>164058.54</v>
      </c>
      <c r="L394" s="745">
        <v>287102.44</v>
      </c>
      <c r="M394" s="745">
        <v>195576.12</v>
      </c>
      <c r="N394" s="745">
        <v>342258.21</v>
      </c>
      <c r="O394" s="745">
        <v>230206.59</v>
      </c>
      <c r="P394" s="745">
        <v>402861.54</v>
      </c>
      <c r="Q394" s="745">
        <v>252429.87</v>
      </c>
      <c r="R394" s="745">
        <v>441752.28</v>
      </c>
      <c r="S394" s="745">
        <v>273933.21999999997</v>
      </c>
      <c r="T394" s="745">
        <v>479383.14</v>
      </c>
    </row>
    <row r="395" spans="1:20">
      <c r="A395" s="744">
        <v>3</v>
      </c>
      <c r="B395" s="744" t="s">
        <v>1666</v>
      </c>
      <c r="C395" s="744"/>
      <c r="D395" s="744" t="s">
        <v>1245</v>
      </c>
      <c r="E395" s="744" t="s">
        <v>1435</v>
      </c>
      <c r="F395" s="744" t="s">
        <v>719</v>
      </c>
      <c r="G395" s="745">
        <v>82853.61</v>
      </c>
      <c r="H395" s="745">
        <v>144993.82999999999</v>
      </c>
      <c r="I395" s="745">
        <v>108562.93</v>
      </c>
      <c r="J395" s="745">
        <v>189985.13</v>
      </c>
      <c r="K395" s="745">
        <v>131548.01</v>
      </c>
      <c r="L395" s="745">
        <v>230209.03</v>
      </c>
      <c r="M395" s="745">
        <v>161001.72</v>
      </c>
      <c r="N395" s="745">
        <v>281753.01</v>
      </c>
      <c r="O395" s="745">
        <v>191012.72</v>
      </c>
      <c r="P395" s="745">
        <v>334272.25</v>
      </c>
      <c r="Q395" s="745">
        <v>210500.82</v>
      </c>
      <c r="R395" s="745">
        <v>368376.43</v>
      </c>
      <c r="S395" s="745">
        <v>228719.21</v>
      </c>
      <c r="T395" s="745">
        <v>400258.61</v>
      </c>
    </row>
    <row r="396" spans="1:20">
      <c r="A396" s="744">
        <v>3</v>
      </c>
      <c r="B396" s="744" t="s">
        <v>1666</v>
      </c>
      <c r="C396" s="744"/>
      <c r="D396" s="744" t="s">
        <v>1245</v>
      </c>
      <c r="E396" s="744" t="s">
        <v>1435</v>
      </c>
      <c r="F396" s="744" t="s">
        <v>726</v>
      </c>
      <c r="G396" s="745">
        <v>78980.2</v>
      </c>
      <c r="H396" s="745">
        <v>138215.35</v>
      </c>
      <c r="I396" s="745">
        <v>107649.92</v>
      </c>
      <c r="J396" s="745">
        <v>188387.36</v>
      </c>
      <c r="K396" s="745">
        <v>136277.01</v>
      </c>
      <c r="L396" s="745">
        <v>238484.76</v>
      </c>
      <c r="M396" s="745">
        <v>179585.88</v>
      </c>
      <c r="N396" s="745">
        <v>314275.28999999998</v>
      </c>
      <c r="O396" s="745">
        <v>222497.85</v>
      </c>
      <c r="P396" s="745">
        <v>389371.23</v>
      </c>
      <c r="Q396" s="745">
        <v>250664.83</v>
      </c>
      <c r="R396" s="745">
        <v>438663.45</v>
      </c>
      <c r="S396" s="745">
        <v>278479.01</v>
      </c>
      <c r="T396" s="745">
        <v>487338.26</v>
      </c>
    </row>
    <row r="397" spans="1:20">
      <c r="A397" s="744">
        <v>3</v>
      </c>
      <c r="B397" s="744" t="s">
        <v>1666</v>
      </c>
      <c r="C397" s="744"/>
      <c r="D397" s="744" t="s">
        <v>1245</v>
      </c>
      <c r="E397" s="744" t="s">
        <v>1435</v>
      </c>
      <c r="F397" s="744" t="s">
        <v>301</v>
      </c>
      <c r="G397" s="745">
        <v>85111.7</v>
      </c>
      <c r="H397" s="745">
        <v>136178.72</v>
      </c>
      <c r="I397" s="745">
        <v>119156.38</v>
      </c>
      <c r="J397" s="745">
        <v>190650.21</v>
      </c>
      <c r="K397" s="745">
        <v>153201.06</v>
      </c>
      <c r="L397" s="745">
        <v>245121.7</v>
      </c>
      <c r="M397" s="745">
        <v>204268.08</v>
      </c>
      <c r="N397" s="745">
        <v>326828.94</v>
      </c>
      <c r="O397" s="745">
        <v>255335.1</v>
      </c>
      <c r="P397" s="745">
        <v>408536.17</v>
      </c>
      <c r="Q397" s="745">
        <v>289379.78000000003</v>
      </c>
      <c r="R397" s="745">
        <v>463007.66</v>
      </c>
      <c r="S397" s="745">
        <v>323424.46000000002</v>
      </c>
      <c r="T397" s="745">
        <v>517479.15</v>
      </c>
    </row>
    <row r="398" spans="1:20">
      <c r="A398" s="744">
        <v>3</v>
      </c>
      <c r="B398" s="744" t="s">
        <v>1666</v>
      </c>
      <c r="C398" s="744"/>
      <c r="D398" s="744" t="s">
        <v>1263</v>
      </c>
      <c r="E398" s="744" t="s">
        <v>1315</v>
      </c>
      <c r="F398" s="744" t="s">
        <v>712</v>
      </c>
      <c r="G398" s="745">
        <v>121431.87</v>
      </c>
      <c r="H398" s="745">
        <v>212505.77</v>
      </c>
      <c r="I398" s="745">
        <v>157491.45000000001</v>
      </c>
      <c r="J398" s="745">
        <v>275610.03999999998</v>
      </c>
      <c r="K398" s="745">
        <v>188182.9</v>
      </c>
      <c r="L398" s="745">
        <v>329320.07</v>
      </c>
      <c r="M398" s="745">
        <v>224256.6</v>
      </c>
      <c r="N398" s="745">
        <v>392449.05</v>
      </c>
      <c r="O398" s="745">
        <v>263915.81</v>
      </c>
      <c r="P398" s="745">
        <v>461852.66</v>
      </c>
      <c r="Q398" s="745">
        <v>289364.64</v>
      </c>
      <c r="R398" s="745">
        <v>506388.12</v>
      </c>
      <c r="S398" s="745">
        <v>313962.26</v>
      </c>
      <c r="T398" s="745">
        <v>549433.96</v>
      </c>
    </row>
    <row r="399" spans="1:20">
      <c r="A399" s="744">
        <v>3</v>
      </c>
      <c r="B399" s="744" t="s">
        <v>1666</v>
      </c>
      <c r="C399" s="744"/>
      <c r="D399" s="744" t="s">
        <v>1263</v>
      </c>
      <c r="E399" s="744" t="s">
        <v>1315</v>
      </c>
      <c r="F399" s="744" t="s">
        <v>719</v>
      </c>
      <c r="G399" s="745">
        <v>95513.17</v>
      </c>
      <c r="H399" s="745">
        <v>167148.04999999999</v>
      </c>
      <c r="I399" s="745">
        <v>125061.79</v>
      </c>
      <c r="J399" s="745">
        <v>218858.14</v>
      </c>
      <c r="K399" s="745">
        <v>151446.01</v>
      </c>
      <c r="L399" s="745">
        <v>265030.52</v>
      </c>
      <c r="M399" s="745">
        <v>185187.53</v>
      </c>
      <c r="N399" s="745">
        <v>324078.17</v>
      </c>
      <c r="O399" s="745">
        <v>219626.73</v>
      </c>
      <c r="P399" s="745">
        <v>384346.77</v>
      </c>
      <c r="Q399" s="745">
        <v>241984.81</v>
      </c>
      <c r="R399" s="745">
        <v>423473.41</v>
      </c>
      <c r="S399" s="745">
        <v>262870.42</v>
      </c>
      <c r="T399" s="745">
        <v>460023.24</v>
      </c>
    </row>
    <row r="400" spans="1:20">
      <c r="A400" s="744">
        <v>3</v>
      </c>
      <c r="B400" s="744" t="s">
        <v>1666</v>
      </c>
      <c r="C400" s="744"/>
      <c r="D400" s="744" t="s">
        <v>1263</v>
      </c>
      <c r="E400" s="744" t="s">
        <v>1315</v>
      </c>
      <c r="F400" s="744" t="s">
        <v>726</v>
      </c>
      <c r="G400" s="745">
        <v>91360.91</v>
      </c>
      <c r="H400" s="745">
        <v>159881.59</v>
      </c>
      <c r="I400" s="745">
        <v>124603</v>
      </c>
      <c r="J400" s="745">
        <v>218055.25</v>
      </c>
      <c r="K400" s="745">
        <v>157796.93</v>
      </c>
      <c r="L400" s="745">
        <v>276144.62</v>
      </c>
      <c r="M400" s="745">
        <v>208003.92</v>
      </c>
      <c r="N400" s="745">
        <v>364006.85</v>
      </c>
      <c r="O400" s="745">
        <v>257762.41</v>
      </c>
      <c r="P400" s="745">
        <v>451084.22</v>
      </c>
      <c r="Q400" s="745">
        <v>290436.40999999997</v>
      </c>
      <c r="R400" s="745">
        <v>508263.72</v>
      </c>
      <c r="S400" s="745">
        <v>322711.75</v>
      </c>
      <c r="T400" s="745">
        <v>564745.56000000006</v>
      </c>
    </row>
    <row r="401" spans="1:20">
      <c r="A401" s="744">
        <v>3</v>
      </c>
      <c r="B401" s="744" t="s">
        <v>1666</v>
      </c>
      <c r="C401" s="744"/>
      <c r="D401" s="744" t="s">
        <v>1263</v>
      </c>
      <c r="E401" s="744" t="s">
        <v>1315</v>
      </c>
      <c r="F401" s="744" t="s">
        <v>301</v>
      </c>
      <c r="G401" s="745">
        <v>97910.37</v>
      </c>
      <c r="H401" s="745">
        <v>156656.6</v>
      </c>
      <c r="I401" s="745">
        <v>137074.51999999999</v>
      </c>
      <c r="J401" s="745">
        <v>219319.24</v>
      </c>
      <c r="K401" s="745">
        <v>176238.67</v>
      </c>
      <c r="L401" s="745">
        <v>281981.88</v>
      </c>
      <c r="M401" s="745">
        <v>234984.9</v>
      </c>
      <c r="N401" s="745">
        <v>375975.84</v>
      </c>
      <c r="O401" s="745">
        <v>293731.12</v>
      </c>
      <c r="P401" s="745">
        <v>469969.8</v>
      </c>
      <c r="Q401" s="745">
        <v>332895.27</v>
      </c>
      <c r="R401" s="745">
        <v>532632.43999999994</v>
      </c>
      <c r="S401" s="745">
        <v>372059.42</v>
      </c>
      <c r="T401" s="745">
        <v>595295.07999999996</v>
      </c>
    </row>
    <row r="402" spans="1:20">
      <c r="A402" s="744">
        <v>3</v>
      </c>
      <c r="B402" s="744" t="s">
        <v>1666</v>
      </c>
      <c r="C402" s="744"/>
      <c r="D402" s="744" t="s">
        <v>1263</v>
      </c>
      <c r="E402" s="744" t="s">
        <v>1363</v>
      </c>
      <c r="F402" s="744" t="s">
        <v>712</v>
      </c>
      <c r="G402" s="745">
        <v>111701.14</v>
      </c>
      <c r="H402" s="745">
        <v>195477</v>
      </c>
      <c r="I402" s="745">
        <v>145090.72</v>
      </c>
      <c r="J402" s="745">
        <v>253908.76</v>
      </c>
      <c r="K402" s="745">
        <v>173551.06</v>
      </c>
      <c r="L402" s="745">
        <v>303714.36</v>
      </c>
      <c r="M402" s="745">
        <v>207086.22</v>
      </c>
      <c r="N402" s="745">
        <v>362400.89</v>
      </c>
      <c r="O402" s="745">
        <v>243877.6</v>
      </c>
      <c r="P402" s="745">
        <v>426785.79</v>
      </c>
      <c r="Q402" s="745">
        <v>267491.34999999998</v>
      </c>
      <c r="R402" s="745">
        <v>468109.86</v>
      </c>
      <c r="S402" s="745">
        <v>290406.34000000003</v>
      </c>
      <c r="T402" s="745">
        <v>508211.1</v>
      </c>
    </row>
    <row r="403" spans="1:20">
      <c r="A403" s="744">
        <v>3</v>
      </c>
      <c r="B403" s="744" t="s">
        <v>1666</v>
      </c>
      <c r="C403" s="744"/>
      <c r="D403" s="744" t="s">
        <v>1263</v>
      </c>
      <c r="E403" s="744" t="s">
        <v>1363</v>
      </c>
      <c r="F403" s="744" t="s">
        <v>719</v>
      </c>
      <c r="G403" s="745">
        <v>86470.55</v>
      </c>
      <c r="H403" s="745">
        <v>151323.46</v>
      </c>
      <c r="I403" s="745">
        <v>113522.03</v>
      </c>
      <c r="J403" s="745">
        <v>198663.55</v>
      </c>
      <c r="K403" s="745">
        <v>137789.49</v>
      </c>
      <c r="L403" s="745">
        <v>241131.61</v>
      </c>
      <c r="M403" s="745">
        <v>169054.38</v>
      </c>
      <c r="N403" s="745">
        <v>295845.17</v>
      </c>
      <c r="O403" s="745">
        <v>200764.33</v>
      </c>
      <c r="P403" s="745">
        <v>351337.58</v>
      </c>
      <c r="Q403" s="745">
        <v>221369.39</v>
      </c>
      <c r="R403" s="745">
        <v>387396.43</v>
      </c>
      <c r="S403" s="745">
        <v>240670.92</v>
      </c>
      <c r="T403" s="745">
        <v>421174.12</v>
      </c>
    </row>
    <row r="404" spans="1:20">
      <c r="A404" s="744">
        <v>3</v>
      </c>
      <c r="B404" s="744" t="s">
        <v>1666</v>
      </c>
      <c r="C404" s="744"/>
      <c r="D404" s="744" t="s">
        <v>1263</v>
      </c>
      <c r="E404" s="744" t="s">
        <v>1363</v>
      </c>
      <c r="F404" s="744" t="s">
        <v>726</v>
      </c>
      <c r="G404" s="745">
        <v>81654.37</v>
      </c>
      <c r="H404" s="745">
        <v>142895.16</v>
      </c>
      <c r="I404" s="745">
        <v>111101.53</v>
      </c>
      <c r="J404" s="745">
        <v>194427.68</v>
      </c>
      <c r="K404" s="745">
        <v>140501.79</v>
      </c>
      <c r="L404" s="745">
        <v>245878.13</v>
      </c>
      <c r="M404" s="745">
        <v>185007.24</v>
      </c>
      <c r="N404" s="745">
        <v>323762.67</v>
      </c>
      <c r="O404" s="745">
        <v>229076.1</v>
      </c>
      <c r="P404" s="745">
        <v>400883.17</v>
      </c>
      <c r="Q404" s="745">
        <v>257970.24</v>
      </c>
      <c r="R404" s="745">
        <v>451447.92</v>
      </c>
      <c r="S404" s="745">
        <v>286476.3</v>
      </c>
      <c r="T404" s="745">
        <v>501333.52</v>
      </c>
    </row>
    <row r="405" spans="1:20">
      <c r="A405" s="744">
        <v>3</v>
      </c>
      <c r="B405" s="744" t="s">
        <v>1666</v>
      </c>
      <c r="C405" s="744"/>
      <c r="D405" s="744" t="s">
        <v>1263</v>
      </c>
      <c r="E405" s="744" t="s">
        <v>1363</v>
      </c>
      <c r="F405" s="744" t="s">
        <v>301</v>
      </c>
      <c r="G405" s="745">
        <v>89336.2</v>
      </c>
      <c r="H405" s="745">
        <v>142937.93</v>
      </c>
      <c r="I405" s="745">
        <v>125070.68</v>
      </c>
      <c r="J405" s="745">
        <v>200113.1</v>
      </c>
      <c r="K405" s="745">
        <v>160805.16</v>
      </c>
      <c r="L405" s="745">
        <v>257288.27</v>
      </c>
      <c r="M405" s="745">
        <v>214406.89</v>
      </c>
      <c r="N405" s="745">
        <v>343051.02</v>
      </c>
      <c r="O405" s="745">
        <v>268008.61</v>
      </c>
      <c r="P405" s="745">
        <v>428813.78</v>
      </c>
      <c r="Q405" s="745">
        <v>303743.09000000003</v>
      </c>
      <c r="R405" s="745">
        <v>485988.95</v>
      </c>
      <c r="S405" s="745">
        <v>339477.57</v>
      </c>
      <c r="T405" s="745">
        <v>543164.12</v>
      </c>
    </row>
    <row r="406" spans="1:20">
      <c r="A406" s="744">
        <v>3</v>
      </c>
      <c r="B406" s="744" t="s">
        <v>1666</v>
      </c>
      <c r="C406" s="744"/>
      <c r="D406" s="744" t="s">
        <v>1263</v>
      </c>
      <c r="E406" s="744" t="s">
        <v>1408</v>
      </c>
      <c r="F406" s="744" t="s">
        <v>712</v>
      </c>
      <c r="G406" s="745">
        <v>113641.48</v>
      </c>
      <c r="H406" s="745">
        <v>198872.58</v>
      </c>
      <c r="I406" s="745">
        <v>147432.98000000001</v>
      </c>
      <c r="J406" s="745">
        <v>258007.72</v>
      </c>
      <c r="K406" s="745">
        <v>176202.55</v>
      </c>
      <c r="L406" s="745">
        <v>308354.46000000002</v>
      </c>
      <c r="M406" s="745">
        <v>210034.63</v>
      </c>
      <c r="N406" s="745">
        <v>367560.6</v>
      </c>
      <c r="O406" s="745">
        <v>247213.53</v>
      </c>
      <c r="P406" s="745">
        <v>432623.67</v>
      </c>
      <c r="Q406" s="745">
        <v>271071.84000000003</v>
      </c>
      <c r="R406" s="745">
        <v>474375.73</v>
      </c>
      <c r="S406" s="745">
        <v>294150.94</v>
      </c>
      <c r="T406" s="745">
        <v>514764.15</v>
      </c>
    </row>
    <row r="407" spans="1:20">
      <c r="A407" s="744">
        <v>3</v>
      </c>
      <c r="B407" s="744" t="s">
        <v>1666</v>
      </c>
      <c r="C407" s="744"/>
      <c r="D407" s="744" t="s">
        <v>1263</v>
      </c>
      <c r="E407" s="744" t="s">
        <v>1408</v>
      </c>
      <c r="F407" s="744" t="s">
        <v>719</v>
      </c>
      <c r="G407" s="745">
        <v>89098.99</v>
      </c>
      <c r="H407" s="745">
        <v>155923.24</v>
      </c>
      <c r="I407" s="745">
        <v>116725.25</v>
      </c>
      <c r="J407" s="745">
        <v>204269.19</v>
      </c>
      <c r="K407" s="745">
        <v>141416.29</v>
      </c>
      <c r="L407" s="745">
        <v>247478.5</v>
      </c>
      <c r="M407" s="745">
        <v>173040.02</v>
      </c>
      <c r="N407" s="745">
        <v>302820.03000000003</v>
      </c>
      <c r="O407" s="745">
        <v>205276.08</v>
      </c>
      <c r="P407" s="745">
        <v>359233.14</v>
      </c>
      <c r="Q407" s="745">
        <v>226207.75</v>
      </c>
      <c r="R407" s="745">
        <v>395863.57</v>
      </c>
      <c r="S407" s="745">
        <v>245771.94</v>
      </c>
      <c r="T407" s="745">
        <v>430100.9</v>
      </c>
    </row>
    <row r="408" spans="1:20">
      <c r="A408" s="744">
        <v>3</v>
      </c>
      <c r="B408" s="744" t="s">
        <v>1666</v>
      </c>
      <c r="C408" s="744"/>
      <c r="D408" s="744" t="s">
        <v>1263</v>
      </c>
      <c r="E408" s="744" t="s">
        <v>1408</v>
      </c>
      <c r="F408" s="744" t="s">
        <v>726</v>
      </c>
      <c r="G408" s="745">
        <v>85007.45</v>
      </c>
      <c r="H408" s="745">
        <v>148763.04</v>
      </c>
      <c r="I408" s="745">
        <v>115883.51</v>
      </c>
      <c r="J408" s="745">
        <v>202796.14</v>
      </c>
      <c r="K408" s="745">
        <v>146713.95000000001</v>
      </c>
      <c r="L408" s="745">
        <v>256749.42</v>
      </c>
      <c r="M408" s="745">
        <v>193353.63</v>
      </c>
      <c r="N408" s="745">
        <v>338368.85</v>
      </c>
      <c r="O408" s="745">
        <v>239568.62</v>
      </c>
      <c r="P408" s="745">
        <v>419245.08</v>
      </c>
      <c r="Q408" s="745">
        <v>269906.74</v>
      </c>
      <c r="R408" s="745">
        <v>472336.8</v>
      </c>
      <c r="S408" s="745">
        <v>299867.37</v>
      </c>
      <c r="T408" s="745">
        <v>524767.9</v>
      </c>
    </row>
    <row r="409" spans="1:20">
      <c r="A409" s="744">
        <v>3</v>
      </c>
      <c r="B409" s="744" t="s">
        <v>1666</v>
      </c>
      <c r="C409" s="744"/>
      <c r="D409" s="744" t="s">
        <v>1263</v>
      </c>
      <c r="E409" s="744" t="s">
        <v>1408</v>
      </c>
      <c r="F409" s="744" t="s">
        <v>301</v>
      </c>
      <c r="G409" s="745">
        <v>91478.7</v>
      </c>
      <c r="H409" s="745">
        <v>146365.93</v>
      </c>
      <c r="I409" s="745">
        <v>128070.19</v>
      </c>
      <c r="J409" s="745">
        <v>204912.3</v>
      </c>
      <c r="K409" s="745">
        <v>164661.67000000001</v>
      </c>
      <c r="L409" s="745">
        <v>263458.67</v>
      </c>
      <c r="M409" s="745">
        <v>219548.89</v>
      </c>
      <c r="N409" s="745">
        <v>351278.23</v>
      </c>
      <c r="O409" s="745">
        <v>274436.11</v>
      </c>
      <c r="P409" s="745">
        <v>439097.78</v>
      </c>
      <c r="Q409" s="745">
        <v>311027.59000000003</v>
      </c>
      <c r="R409" s="745">
        <v>497644.16</v>
      </c>
      <c r="S409" s="745">
        <v>347619.07</v>
      </c>
      <c r="T409" s="745">
        <v>556190.53</v>
      </c>
    </row>
    <row r="410" spans="1:20">
      <c r="A410" s="744">
        <v>3</v>
      </c>
      <c r="B410" s="744" t="s">
        <v>1666</v>
      </c>
      <c r="C410" s="744"/>
      <c r="D410" s="744" t="s">
        <v>1263</v>
      </c>
      <c r="E410" s="744" t="s">
        <v>1451</v>
      </c>
      <c r="F410" s="744" t="s">
        <v>712</v>
      </c>
      <c r="G410" s="745">
        <v>114641.92</v>
      </c>
      <c r="H410" s="745">
        <v>200623.35999999999</v>
      </c>
      <c r="I410" s="745">
        <v>148660.49</v>
      </c>
      <c r="J410" s="745">
        <v>260155.85</v>
      </c>
      <c r="K410" s="745">
        <v>177610.1</v>
      </c>
      <c r="L410" s="745">
        <v>310817.68</v>
      </c>
      <c r="M410" s="745">
        <v>211627.08</v>
      </c>
      <c r="N410" s="745">
        <v>370347.39</v>
      </c>
      <c r="O410" s="745">
        <v>249033.8</v>
      </c>
      <c r="P410" s="745">
        <v>435809.15</v>
      </c>
      <c r="Q410" s="745">
        <v>273036.65000000002</v>
      </c>
      <c r="R410" s="745">
        <v>477814.15</v>
      </c>
      <c r="S410" s="745">
        <v>296226.40999999997</v>
      </c>
      <c r="T410" s="745">
        <v>518396.22</v>
      </c>
    </row>
    <row r="411" spans="1:20">
      <c r="A411" s="744">
        <v>3</v>
      </c>
      <c r="B411" s="744" t="s">
        <v>1666</v>
      </c>
      <c r="C411" s="744"/>
      <c r="D411" s="744" t="s">
        <v>1263</v>
      </c>
      <c r="E411" s="744" t="s">
        <v>1451</v>
      </c>
      <c r="F411" s="744" t="s">
        <v>719</v>
      </c>
      <c r="G411" s="745">
        <v>90328.8</v>
      </c>
      <c r="H411" s="745">
        <v>158075.41</v>
      </c>
      <c r="I411" s="745">
        <v>118239.75</v>
      </c>
      <c r="J411" s="745">
        <v>206919.56</v>
      </c>
      <c r="K411" s="745">
        <v>143148.95000000001</v>
      </c>
      <c r="L411" s="745">
        <v>250510.67</v>
      </c>
      <c r="M411" s="745">
        <v>174978.21</v>
      </c>
      <c r="N411" s="745">
        <v>306211.88</v>
      </c>
      <c r="O411" s="745">
        <v>207488.29</v>
      </c>
      <c r="P411" s="745">
        <v>363104.51</v>
      </c>
      <c r="Q411" s="745">
        <v>228591.86</v>
      </c>
      <c r="R411" s="745">
        <v>400035.75</v>
      </c>
      <c r="S411" s="745">
        <v>248299.56</v>
      </c>
      <c r="T411" s="745">
        <v>434524.23</v>
      </c>
    </row>
    <row r="412" spans="1:20">
      <c r="A412" s="744">
        <v>3</v>
      </c>
      <c r="B412" s="744" t="s">
        <v>1666</v>
      </c>
      <c r="C412" s="744"/>
      <c r="D412" s="744" t="s">
        <v>1263</v>
      </c>
      <c r="E412" s="744" t="s">
        <v>1451</v>
      </c>
      <c r="F412" s="744" t="s">
        <v>726</v>
      </c>
      <c r="G412" s="745">
        <v>86520.89</v>
      </c>
      <c r="H412" s="745">
        <v>151411.56</v>
      </c>
      <c r="I412" s="745">
        <v>118031.55</v>
      </c>
      <c r="J412" s="745">
        <v>206555.21</v>
      </c>
      <c r="K412" s="745">
        <v>149497.01</v>
      </c>
      <c r="L412" s="745">
        <v>261619.77</v>
      </c>
      <c r="M412" s="745">
        <v>197085.54</v>
      </c>
      <c r="N412" s="745">
        <v>344899.7</v>
      </c>
      <c r="O412" s="745">
        <v>244253.36</v>
      </c>
      <c r="P412" s="745">
        <v>427443.38</v>
      </c>
      <c r="Q412" s="745">
        <v>275231.11</v>
      </c>
      <c r="R412" s="745">
        <v>481654.44</v>
      </c>
      <c r="S412" s="745">
        <v>305834.89</v>
      </c>
      <c r="T412" s="745">
        <v>535211.06000000006</v>
      </c>
    </row>
    <row r="413" spans="1:20">
      <c r="A413" s="744">
        <v>3</v>
      </c>
      <c r="B413" s="744" t="s">
        <v>1666</v>
      </c>
      <c r="C413" s="744"/>
      <c r="D413" s="744" t="s">
        <v>1263</v>
      </c>
      <c r="E413" s="744" t="s">
        <v>1451</v>
      </c>
      <c r="F413" s="744" t="s">
        <v>301</v>
      </c>
      <c r="G413" s="745">
        <v>92517.62</v>
      </c>
      <c r="H413" s="745">
        <v>148028.19</v>
      </c>
      <c r="I413" s="745">
        <v>129524.66</v>
      </c>
      <c r="J413" s="745">
        <v>207239.46</v>
      </c>
      <c r="K413" s="745">
        <v>166531.71</v>
      </c>
      <c r="L413" s="745">
        <v>266450.74</v>
      </c>
      <c r="M413" s="745">
        <v>222042.28</v>
      </c>
      <c r="N413" s="745">
        <v>355267.65</v>
      </c>
      <c r="O413" s="745">
        <v>277552.84999999998</v>
      </c>
      <c r="P413" s="745">
        <v>444084.56</v>
      </c>
      <c r="Q413" s="745">
        <v>314559.89</v>
      </c>
      <c r="R413" s="745">
        <v>503295.83</v>
      </c>
      <c r="S413" s="745">
        <v>351566.94</v>
      </c>
      <c r="T413" s="745">
        <v>562507.11</v>
      </c>
    </row>
    <row r="414" spans="1:20">
      <c r="A414" s="744">
        <v>3</v>
      </c>
      <c r="B414" s="744" t="s">
        <v>1666</v>
      </c>
      <c r="C414" s="744"/>
      <c r="D414" s="744" t="s">
        <v>1263</v>
      </c>
      <c r="E414" s="744" t="s">
        <v>1491</v>
      </c>
      <c r="F414" s="744" t="s">
        <v>712</v>
      </c>
      <c r="G414" s="745">
        <v>110988.96</v>
      </c>
      <c r="H414" s="745">
        <v>194230.68</v>
      </c>
      <c r="I414" s="745">
        <v>144082.29999999999</v>
      </c>
      <c r="J414" s="745">
        <v>252144.02</v>
      </c>
      <c r="K414" s="745">
        <v>172274.52</v>
      </c>
      <c r="L414" s="745">
        <v>301480.40999999997</v>
      </c>
      <c r="M414" s="745">
        <v>205462.18</v>
      </c>
      <c r="N414" s="745">
        <v>359558.81</v>
      </c>
      <c r="O414" s="745">
        <v>241901.22</v>
      </c>
      <c r="P414" s="745">
        <v>423327.13</v>
      </c>
      <c r="Q414" s="745">
        <v>265286.89</v>
      </c>
      <c r="R414" s="745">
        <v>464252.06</v>
      </c>
      <c r="S414" s="745">
        <v>287946.28000000003</v>
      </c>
      <c r="T414" s="745">
        <v>503905.98</v>
      </c>
    </row>
    <row r="415" spans="1:20">
      <c r="A415" s="744">
        <v>3</v>
      </c>
      <c r="B415" s="744" t="s">
        <v>1666</v>
      </c>
      <c r="C415" s="744"/>
      <c r="D415" s="744" t="s">
        <v>1263</v>
      </c>
      <c r="E415" s="744" t="s">
        <v>1491</v>
      </c>
      <c r="F415" s="744" t="s">
        <v>719</v>
      </c>
      <c r="G415" s="745">
        <v>86446.48</v>
      </c>
      <c r="H415" s="745">
        <v>151281.32999999999</v>
      </c>
      <c r="I415" s="745">
        <v>113374.57</v>
      </c>
      <c r="J415" s="745">
        <v>198405.5</v>
      </c>
      <c r="K415" s="745">
        <v>137488.26</v>
      </c>
      <c r="L415" s="745">
        <v>240604.45</v>
      </c>
      <c r="M415" s="745">
        <v>168467.57</v>
      </c>
      <c r="N415" s="745">
        <v>294818.24</v>
      </c>
      <c r="O415" s="745">
        <v>199963.77</v>
      </c>
      <c r="P415" s="745">
        <v>349936.6</v>
      </c>
      <c r="Q415" s="745">
        <v>220422.8</v>
      </c>
      <c r="R415" s="745">
        <v>385739.9</v>
      </c>
      <c r="S415" s="745">
        <v>239567.28</v>
      </c>
      <c r="T415" s="745">
        <v>419242.73</v>
      </c>
    </row>
    <row r="416" spans="1:20">
      <c r="A416" s="744">
        <v>3</v>
      </c>
      <c r="B416" s="744" t="s">
        <v>1666</v>
      </c>
      <c r="C416" s="744"/>
      <c r="D416" s="744" t="s">
        <v>1263</v>
      </c>
      <c r="E416" s="744" t="s">
        <v>1491</v>
      </c>
      <c r="F416" s="744" t="s">
        <v>726</v>
      </c>
      <c r="G416" s="745">
        <v>82039.360000000001</v>
      </c>
      <c r="H416" s="745">
        <v>143568.88</v>
      </c>
      <c r="I416" s="745">
        <v>111728.18</v>
      </c>
      <c r="J416" s="745">
        <v>195524.31</v>
      </c>
      <c r="K416" s="745">
        <v>141371.38</v>
      </c>
      <c r="L416" s="745">
        <v>247399.92</v>
      </c>
      <c r="M416" s="745">
        <v>186230.2</v>
      </c>
      <c r="N416" s="745">
        <v>325902.84999999998</v>
      </c>
      <c r="O416" s="745">
        <v>230664.33</v>
      </c>
      <c r="P416" s="745">
        <v>403662.59</v>
      </c>
      <c r="Q416" s="745">
        <v>259815.22</v>
      </c>
      <c r="R416" s="745">
        <v>454676.64</v>
      </c>
      <c r="S416" s="745">
        <v>288588.61</v>
      </c>
      <c r="T416" s="745">
        <v>505030.07</v>
      </c>
    </row>
    <row r="417" spans="1:20">
      <c r="A417" s="744">
        <v>3</v>
      </c>
      <c r="B417" s="744" t="s">
        <v>1666</v>
      </c>
      <c r="C417" s="744"/>
      <c r="D417" s="744" t="s">
        <v>1263</v>
      </c>
      <c r="E417" s="744" t="s">
        <v>1491</v>
      </c>
      <c r="F417" s="744" t="s">
        <v>301</v>
      </c>
      <c r="G417" s="745">
        <v>89043.1</v>
      </c>
      <c r="H417" s="745">
        <v>142468.96</v>
      </c>
      <c r="I417" s="745">
        <v>124660.33</v>
      </c>
      <c r="J417" s="745">
        <v>199456.54</v>
      </c>
      <c r="K417" s="745">
        <v>160277.57</v>
      </c>
      <c r="L417" s="745">
        <v>256444.12</v>
      </c>
      <c r="M417" s="745">
        <v>213703.43</v>
      </c>
      <c r="N417" s="745">
        <v>341925.49</v>
      </c>
      <c r="O417" s="745">
        <v>267129.28999999998</v>
      </c>
      <c r="P417" s="745">
        <v>427406.87</v>
      </c>
      <c r="Q417" s="745">
        <v>302746.53000000003</v>
      </c>
      <c r="R417" s="745">
        <v>484394.45</v>
      </c>
      <c r="S417" s="745">
        <v>338363.76</v>
      </c>
      <c r="T417" s="745">
        <v>541382.03</v>
      </c>
    </row>
    <row r="418" spans="1:20">
      <c r="A418" s="744">
        <v>3</v>
      </c>
      <c r="B418" s="744" t="s">
        <v>1666</v>
      </c>
      <c r="C418" s="744"/>
      <c r="D418" s="744" t="s">
        <v>1263</v>
      </c>
      <c r="E418" s="744" t="s">
        <v>1526</v>
      </c>
      <c r="F418" s="744" t="s">
        <v>712</v>
      </c>
      <c r="G418" s="745">
        <v>111398.34</v>
      </c>
      <c r="H418" s="745">
        <v>194947.1</v>
      </c>
      <c r="I418" s="745">
        <v>144526.91</v>
      </c>
      <c r="J418" s="745">
        <v>252922.09</v>
      </c>
      <c r="K418" s="745">
        <v>172732.82</v>
      </c>
      <c r="L418" s="745">
        <v>302282.44</v>
      </c>
      <c r="M418" s="745">
        <v>205903.62</v>
      </c>
      <c r="N418" s="745">
        <v>360331.33</v>
      </c>
      <c r="O418" s="745">
        <v>242354.39</v>
      </c>
      <c r="P418" s="745">
        <v>424120.19</v>
      </c>
      <c r="Q418" s="745">
        <v>265745.56</v>
      </c>
      <c r="R418" s="745">
        <v>465054.71999999997</v>
      </c>
      <c r="S418" s="745">
        <v>288374.44</v>
      </c>
      <c r="T418" s="745">
        <v>504655.27</v>
      </c>
    </row>
    <row r="419" spans="1:20">
      <c r="A419" s="744">
        <v>3</v>
      </c>
      <c r="B419" s="744" t="s">
        <v>1666</v>
      </c>
      <c r="C419" s="744"/>
      <c r="D419" s="744" t="s">
        <v>1263</v>
      </c>
      <c r="E419" s="744" t="s">
        <v>1526</v>
      </c>
      <c r="F419" s="744" t="s">
        <v>719</v>
      </c>
      <c r="G419" s="745">
        <v>87314.6</v>
      </c>
      <c r="H419" s="745">
        <v>152800.54</v>
      </c>
      <c r="I419" s="745">
        <v>114393.16</v>
      </c>
      <c r="J419" s="745">
        <v>200188.03</v>
      </c>
      <c r="K419" s="745">
        <v>138596.78</v>
      </c>
      <c r="L419" s="745">
        <v>242544.36</v>
      </c>
      <c r="M419" s="745">
        <v>169600.5</v>
      </c>
      <c r="N419" s="745">
        <v>296800.87</v>
      </c>
      <c r="O419" s="745">
        <v>201200.83</v>
      </c>
      <c r="P419" s="745">
        <v>352101.44</v>
      </c>
      <c r="Q419" s="745">
        <v>221720.05</v>
      </c>
      <c r="R419" s="745">
        <v>388010.09</v>
      </c>
      <c r="S419" s="745">
        <v>240899.72</v>
      </c>
      <c r="T419" s="745">
        <v>421574.52</v>
      </c>
    </row>
    <row r="420" spans="1:20">
      <c r="A420" s="744">
        <v>3</v>
      </c>
      <c r="B420" s="744" t="s">
        <v>1666</v>
      </c>
      <c r="C420" s="744"/>
      <c r="D420" s="744" t="s">
        <v>1263</v>
      </c>
      <c r="E420" s="744" t="s">
        <v>1526</v>
      </c>
      <c r="F420" s="744" t="s">
        <v>726</v>
      </c>
      <c r="G420" s="745">
        <v>83285.38</v>
      </c>
      <c r="H420" s="745">
        <v>145749.41</v>
      </c>
      <c r="I420" s="745">
        <v>113531.05</v>
      </c>
      <c r="J420" s="745">
        <v>198679.34</v>
      </c>
      <c r="K420" s="745">
        <v>143731.97</v>
      </c>
      <c r="L420" s="745">
        <v>251530.94</v>
      </c>
      <c r="M420" s="745">
        <v>189419.98</v>
      </c>
      <c r="N420" s="745">
        <v>331484.96999999997</v>
      </c>
      <c r="O420" s="745">
        <v>234691.25</v>
      </c>
      <c r="P420" s="745">
        <v>410709.69</v>
      </c>
      <c r="Q420" s="745">
        <v>264409.05</v>
      </c>
      <c r="R420" s="745">
        <v>462715.84</v>
      </c>
      <c r="S420" s="745">
        <v>293756.40999999997</v>
      </c>
      <c r="T420" s="745">
        <v>514073.71</v>
      </c>
    </row>
    <row r="421" spans="1:20">
      <c r="A421" s="744">
        <v>3</v>
      </c>
      <c r="B421" s="744" t="s">
        <v>1666</v>
      </c>
      <c r="C421" s="744"/>
      <c r="D421" s="744" t="s">
        <v>1263</v>
      </c>
      <c r="E421" s="744" t="s">
        <v>1526</v>
      </c>
      <c r="F421" s="744" t="s">
        <v>301</v>
      </c>
      <c r="G421" s="745">
        <v>89659.56</v>
      </c>
      <c r="H421" s="745">
        <v>143455.29</v>
      </c>
      <c r="I421" s="745">
        <v>125523.38</v>
      </c>
      <c r="J421" s="745">
        <v>200837.41</v>
      </c>
      <c r="K421" s="745">
        <v>161387.20000000001</v>
      </c>
      <c r="L421" s="745">
        <v>258219.53</v>
      </c>
      <c r="M421" s="745">
        <v>215182.94</v>
      </c>
      <c r="N421" s="745">
        <v>344292.71</v>
      </c>
      <c r="O421" s="745">
        <v>268978.67</v>
      </c>
      <c r="P421" s="745">
        <v>430365.88</v>
      </c>
      <c r="Q421" s="745">
        <v>304842.49</v>
      </c>
      <c r="R421" s="745">
        <v>487748</v>
      </c>
      <c r="S421" s="745">
        <v>340706.32</v>
      </c>
      <c r="T421" s="745">
        <v>545130.12</v>
      </c>
    </row>
    <row r="422" spans="1:20">
      <c r="A422" s="744">
        <v>3</v>
      </c>
      <c r="B422" s="744" t="s">
        <v>1666</v>
      </c>
      <c r="C422" s="744"/>
      <c r="D422" s="744" t="s">
        <v>1263</v>
      </c>
      <c r="E422" s="744" t="s">
        <v>1556</v>
      </c>
      <c r="F422" s="744" t="s">
        <v>712</v>
      </c>
      <c r="G422" s="745">
        <v>126281.49</v>
      </c>
      <c r="H422" s="745">
        <v>220992.61</v>
      </c>
      <c r="I422" s="745">
        <v>163980.16</v>
      </c>
      <c r="J422" s="745">
        <v>286965.27</v>
      </c>
      <c r="K422" s="745">
        <v>196104.22</v>
      </c>
      <c r="L422" s="745">
        <v>343182.38</v>
      </c>
      <c r="M422" s="745">
        <v>233937.72</v>
      </c>
      <c r="N422" s="745">
        <v>409391.02</v>
      </c>
      <c r="O422" s="745">
        <v>275461.89</v>
      </c>
      <c r="P422" s="745">
        <v>482058.31</v>
      </c>
      <c r="Q422" s="745">
        <v>302112.14</v>
      </c>
      <c r="R422" s="745">
        <v>528696.24</v>
      </c>
      <c r="S422" s="745">
        <v>327953.52</v>
      </c>
      <c r="T422" s="745">
        <v>573918.65</v>
      </c>
    </row>
    <row r="423" spans="1:20">
      <c r="A423" s="744">
        <v>3</v>
      </c>
      <c r="B423" s="744" t="s">
        <v>1666</v>
      </c>
      <c r="C423" s="744"/>
      <c r="D423" s="744" t="s">
        <v>1263</v>
      </c>
      <c r="E423" s="744" t="s">
        <v>1556</v>
      </c>
      <c r="F423" s="744" t="s">
        <v>719</v>
      </c>
      <c r="G423" s="745">
        <v>98069.1</v>
      </c>
      <c r="H423" s="745">
        <v>171620.93</v>
      </c>
      <c r="I423" s="745">
        <v>128680.62</v>
      </c>
      <c r="J423" s="745">
        <v>225191.08</v>
      </c>
      <c r="K423" s="745">
        <v>156116.28</v>
      </c>
      <c r="L423" s="745">
        <v>273203.48</v>
      </c>
      <c r="M423" s="745">
        <v>191411.21</v>
      </c>
      <c r="N423" s="745">
        <v>334969.62</v>
      </c>
      <c r="O423" s="745">
        <v>227253.42</v>
      </c>
      <c r="P423" s="745">
        <v>397693.49</v>
      </c>
      <c r="Q423" s="745">
        <v>250539.4</v>
      </c>
      <c r="R423" s="745">
        <v>438443.95</v>
      </c>
      <c r="S423" s="745">
        <v>272340.28000000003</v>
      </c>
      <c r="T423" s="745">
        <v>476595.48</v>
      </c>
    </row>
    <row r="424" spans="1:20">
      <c r="A424" s="744">
        <v>3</v>
      </c>
      <c r="B424" s="744" t="s">
        <v>1666</v>
      </c>
      <c r="C424" s="744"/>
      <c r="D424" s="744" t="s">
        <v>1263</v>
      </c>
      <c r="E424" s="744" t="s">
        <v>1556</v>
      </c>
      <c r="F424" s="744" t="s">
        <v>726</v>
      </c>
      <c r="G424" s="745">
        <v>92847.85</v>
      </c>
      <c r="H424" s="745">
        <v>162483.73000000001</v>
      </c>
      <c r="I424" s="745">
        <v>126392.48</v>
      </c>
      <c r="J424" s="745">
        <v>221186.84</v>
      </c>
      <c r="K424" s="745">
        <v>159884.68</v>
      </c>
      <c r="L424" s="745">
        <v>279798.19</v>
      </c>
      <c r="M424" s="745">
        <v>210575.91</v>
      </c>
      <c r="N424" s="745">
        <v>368507.84</v>
      </c>
      <c r="O424" s="745">
        <v>260778.95</v>
      </c>
      <c r="P424" s="745">
        <v>456363.17</v>
      </c>
      <c r="Q424" s="745">
        <v>293705.21999999997</v>
      </c>
      <c r="R424" s="745">
        <v>513984.13</v>
      </c>
      <c r="S424" s="745">
        <v>326197.53999999998</v>
      </c>
      <c r="T424" s="745">
        <v>570845.69999999995</v>
      </c>
    </row>
    <row r="425" spans="1:20">
      <c r="A425" s="744">
        <v>3</v>
      </c>
      <c r="B425" s="744" t="s">
        <v>1666</v>
      </c>
      <c r="C425" s="744"/>
      <c r="D425" s="744" t="s">
        <v>1263</v>
      </c>
      <c r="E425" s="744" t="s">
        <v>1556</v>
      </c>
      <c r="F425" s="744" t="s">
        <v>301</v>
      </c>
      <c r="G425" s="745">
        <v>101160.63</v>
      </c>
      <c r="H425" s="745">
        <v>161857.01</v>
      </c>
      <c r="I425" s="745">
        <v>141624.89000000001</v>
      </c>
      <c r="J425" s="745">
        <v>226599.82</v>
      </c>
      <c r="K425" s="745">
        <v>182089.14</v>
      </c>
      <c r="L425" s="745">
        <v>291342.63</v>
      </c>
      <c r="M425" s="745">
        <v>242785.52</v>
      </c>
      <c r="N425" s="745">
        <v>388456.84</v>
      </c>
      <c r="O425" s="745">
        <v>303481.90000000002</v>
      </c>
      <c r="P425" s="745">
        <v>485571.04</v>
      </c>
      <c r="Q425" s="745">
        <v>343946.15</v>
      </c>
      <c r="R425" s="745">
        <v>550313.85</v>
      </c>
      <c r="S425" s="745">
        <v>384410.4</v>
      </c>
      <c r="T425" s="745">
        <v>615056.66</v>
      </c>
    </row>
    <row r="426" spans="1:20">
      <c r="A426" s="744">
        <v>3</v>
      </c>
      <c r="B426" s="744" t="s">
        <v>1666</v>
      </c>
      <c r="C426" s="744"/>
      <c r="D426" s="744" t="s">
        <v>1263</v>
      </c>
      <c r="E426" s="744" t="s">
        <v>1579</v>
      </c>
      <c r="F426" s="744" t="s">
        <v>712</v>
      </c>
      <c r="G426" s="745">
        <v>134708.98000000001</v>
      </c>
      <c r="H426" s="745">
        <v>235740.71</v>
      </c>
      <c r="I426" s="745">
        <v>174589.57</v>
      </c>
      <c r="J426" s="745">
        <v>305531.75</v>
      </c>
      <c r="K426" s="745">
        <v>208510.25</v>
      </c>
      <c r="L426" s="745">
        <v>364892.95</v>
      </c>
      <c r="M426" s="745">
        <v>248333.04</v>
      </c>
      <c r="N426" s="745">
        <v>434582.82</v>
      </c>
      <c r="O426" s="745">
        <v>292156.63</v>
      </c>
      <c r="P426" s="745">
        <v>511274.1</v>
      </c>
      <c r="Q426" s="745">
        <v>320274.82</v>
      </c>
      <c r="R426" s="745">
        <v>560480.93999999994</v>
      </c>
      <c r="S426" s="745">
        <v>347402.06</v>
      </c>
      <c r="T426" s="745">
        <v>607953.6</v>
      </c>
    </row>
    <row r="427" spans="1:20">
      <c r="A427" s="744">
        <v>3</v>
      </c>
      <c r="B427" s="744" t="s">
        <v>1666</v>
      </c>
      <c r="C427" s="744"/>
      <c r="D427" s="744" t="s">
        <v>1263</v>
      </c>
      <c r="E427" s="744" t="s">
        <v>1579</v>
      </c>
      <c r="F427" s="744" t="s">
        <v>719</v>
      </c>
      <c r="G427" s="745">
        <v>106725.96</v>
      </c>
      <c r="H427" s="745">
        <v>186770.43</v>
      </c>
      <c r="I427" s="745">
        <v>139577.01999999999</v>
      </c>
      <c r="J427" s="745">
        <v>244259.79</v>
      </c>
      <c r="K427" s="745">
        <v>168847.42</v>
      </c>
      <c r="L427" s="745">
        <v>295482.98</v>
      </c>
      <c r="M427" s="745">
        <v>206152.27</v>
      </c>
      <c r="N427" s="745">
        <v>360766.47</v>
      </c>
      <c r="O427" s="745">
        <v>244340.1</v>
      </c>
      <c r="P427" s="745">
        <v>427595.17</v>
      </c>
      <c r="Q427" s="745">
        <v>269121.37</v>
      </c>
      <c r="R427" s="745">
        <v>470962.4</v>
      </c>
      <c r="S427" s="745">
        <v>292240.96000000002</v>
      </c>
      <c r="T427" s="745">
        <v>511421.67</v>
      </c>
    </row>
    <row r="428" spans="1:20">
      <c r="A428" s="744">
        <v>3</v>
      </c>
      <c r="B428" s="744" t="s">
        <v>1666</v>
      </c>
      <c r="C428" s="744"/>
      <c r="D428" s="744" t="s">
        <v>1263</v>
      </c>
      <c r="E428" s="744" t="s">
        <v>1579</v>
      </c>
      <c r="F428" s="744" t="s">
        <v>726</v>
      </c>
      <c r="G428" s="745">
        <v>102671.94</v>
      </c>
      <c r="H428" s="745">
        <v>179675.9</v>
      </c>
      <c r="I428" s="745">
        <v>140175.44</v>
      </c>
      <c r="J428" s="745">
        <v>245307.03</v>
      </c>
      <c r="K428" s="745">
        <v>177626.93</v>
      </c>
      <c r="L428" s="745">
        <v>310847.13</v>
      </c>
      <c r="M428" s="745">
        <v>234253.41</v>
      </c>
      <c r="N428" s="745">
        <v>409943.47</v>
      </c>
      <c r="O428" s="745">
        <v>290395.68</v>
      </c>
      <c r="P428" s="745">
        <v>508192.44</v>
      </c>
      <c r="Q428" s="745">
        <v>327285.83</v>
      </c>
      <c r="R428" s="745">
        <v>572750.21</v>
      </c>
      <c r="S428" s="745">
        <v>363745.57</v>
      </c>
      <c r="T428" s="745">
        <v>636554.75</v>
      </c>
    </row>
    <row r="429" spans="1:20">
      <c r="A429" s="744">
        <v>3</v>
      </c>
      <c r="B429" s="744" t="s">
        <v>1666</v>
      </c>
      <c r="C429" s="744"/>
      <c r="D429" s="744" t="s">
        <v>1263</v>
      </c>
      <c r="E429" s="744" t="s">
        <v>1579</v>
      </c>
      <c r="F429" s="744" t="s">
        <v>301</v>
      </c>
      <c r="G429" s="745">
        <v>109019.25</v>
      </c>
      <c r="H429" s="745">
        <v>174430.8</v>
      </c>
      <c r="I429" s="745">
        <v>152626.95000000001</v>
      </c>
      <c r="J429" s="745">
        <v>244203.12</v>
      </c>
      <c r="K429" s="745">
        <v>196234.64</v>
      </c>
      <c r="L429" s="745">
        <v>313975.44</v>
      </c>
      <c r="M429" s="745">
        <v>261646.19</v>
      </c>
      <c r="N429" s="745">
        <v>418633.91</v>
      </c>
      <c r="O429" s="745">
        <v>327057.74</v>
      </c>
      <c r="P429" s="745">
        <v>523292.39</v>
      </c>
      <c r="Q429" s="745">
        <v>370665.44</v>
      </c>
      <c r="R429" s="745">
        <v>593064.71</v>
      </c>
      <c r="S429" s="745">
        <v>414273.14</v>
      </c>
      <c r="T429" s="745">
        <v>662837.03</v>
      </c>
    </row>
    <row r="430" spans="1:20">
      <c r="A430" s="744">
        <v>3</v>
      </c>
      <c r="B430" s="744" t="s">
        <v>1666</v>
      </c>
      <c r="C430" s="744"/>
      <c r="D430" s="744" t="s">
        <v>1263</v>
      </c>
      <c r="E430" s="744" t="s">
        <v>1597</v>
      </c>
      <c r="F430" s="744" t="s">
        <v>712</v>
      </c>
      <c r="G430" s="745">
        <v>119658.69</v>
      </c>
      <c r="H430" s="745">
        <v>209402.7</v>
      </c>
      <c r="I430" s="745">
        <v>155142.76</v>
      </c>
      <c r="J430" s="745">
        <v>271499.83</v>
      </c>
      <c r="K430" s="745">
        <v>185335.14</v>
      </c>
      <c r="L430" s="745">
        <v>324336.5</v>
      </c>
      <c r="M430" s="745">
        <v>220803.57</v>
      </c>
      <c r="N430" s="745">
        <v>386406.25</v>
      </c>
      <c r="O430" s="745">
        <v>259814.51</v>
      </c>
      <c r="P430" s="745">
        <v>454675.4</v>
      </c>
      <c r="Q430" s="745">
        <v>284846.2</v>
      </c>
      <c r="R430" s="745">
        <v>498480.85</v>
      </c>
      <c r="S430" s="745">
        <v>309020.33</v>
      </c>
      <c r="T430" s="745">
        <v>540785.57999999996</v>
      </c>
    </row>
    <row r="431" spans="1:20">
      <c r="A431" s="744">
        <v>3</v>
      </c>
      <c r="B431" s="744" t="s">
        <v>1666</v>
      </c>
      <c r="C431" s="744"/>
      <c r="D431" s="744" t="s">
        <v>1263</v>
      </c>
      <c r="E431" s="744" t="s">
        <v>1597</v>
      </c>
      <c r="F431" s="744" t="s">
        <v>719</v>
      </c>
      <c r="G431" s="745">
        <v>94428.09</v>
      </c>
      <c r="H431" s="745">
        <v>165249.16</v>
      </c>
      <c r="I431" s="745">
        <v>123574.07</v>
      </c>
      <c r="J431" s="745">
        <v>216254.62</v>
      </c>
      <c r="K431" s="745">
        <v>149573.57</v>
      </c>
      <c r="L431" s="745">
        <v>261753.75</v>
      </c>
      <c r="M431" s="745">
        <v>182771.73</v>
      </c>
      <c r="N431" s="745">
        <v>319850.53000000003</v>
      </c>
      <c r="O431" s="745">
        <v>216701.25</v>
      </c>
      <c r="P431" s="745">
        <v>379227.18</v>
      </c>
      <c r="Q431" s="745">
        <v>238724.24</v>
      </c>
      <c r="R431" s="745">
        <v>417767.42</v>
      </c>
      <c r="S431" s="745">
        <v>259284.91</v>
      </c>
      <c r="T431" s="745">
        <v>453748.6</v>
      </c>
    </row>
    <row r="432" spans="1:20">
      <c r="A432" s="744">
        <v>3</v>
      </c>
      <c r="B432" s="744" t="s">
        <v>1666</v>
      </c>
      <c r="C432" s="744"/>
      <c r="D432" s="744" t="s">
        <v>1263</v>
      </c>
      <c r="E432" s="744" t="s">
        <v>1597</v>
      </c>
      <c r="F432" s="744" t="s">
        <v>726</v>
      </c>
      <c r="G432" s="745">
        <v>90558.65</v>
      </c>
      <c r="H432" s="745">
        <v>158477.65</v>
      </c>
      <c r="I432" s="745">
        <v>123567.52</v>
      </c>
      <c r="J432" s="745">
        <v>216243.16</v>
      </c>
      <c r="K432" s="745">
        <v>156529.49</v>
      </c>
      <c r="L432" s="745">
        <v>273926.61</v>
      </c>
      <c r="M432" s="745">
        <v>206377.51</v>
      </c>
      <c r="N432" s="745">
        <v>361160.64</v>
      </c>
      <c r="O432" s="745">
        <v>255788.94</v>
      </c>
      <c r="P432" s="745">
        <v>447630.64</v>
      </c>
      <c r="Q432" s="745">
        <v>288244.78999999998</v>
      </c>
      <c r="R432" s="745">
        <v>504428.38</v>
      </c>
      <c r="S432" s="745">
        <v>320312.56</v>
      </c>
      <c r="T432" s="745">
        <v>560546.98</v>
      </c>
    </row>
    <row r="433" spans="1:20">
      <c r="A433" s="744">
        <v>3</v>
      </c>
      <c r="B433" s="744" t="s">
        <v>1666</v>
      </c>
      <c r="C433" s="744"/>
      <c r="D433" s="744" t="s">
        <v>1263</v>
      </c>
      <c r="E433" s="744" t="s">
        <v>1597</v>
      </c>
      <c r="F433" s="744" t="s">
        <v>301</v>
      </c>
      <c r="G433" s="745">
        <v>96643.02</v>
      </c>
      <c r="H433" s="745">
        <v>154628.84</v>
      </c>
      <c r="I433" s="745">
        <v>135300.23000000001</v>
      </c>
      <c r="J433" s="745">
        <v>216480.38</v>
      </c>
      <c r="K433" s="745">
        <v>173957.44</v>
      </c>
      <c r="L433" s="745">
        <v>278331.90999999997</v>
      </c>
      <c r="M433" s="745">
        <v>231943.26</v>
      </c>
      <c r="N433" s="745">
        <v>371109.22</v>
      </c>
      <c r="O433" s="745">
        <v>289929.07</v>
      </c>
      <c r="P433" s="745">
        <v>463886.52</v>
      </c>
      <c r="Q433" s="745">
        <v>328586.28000000003</v>
      </c>
      <c r="R433" s="745">
        <v>525738.06000000006</v>
      </c>
      <c r="S433" s="745">
        <v>367243.49</v>
      </c>
      <c r="T433" s="745">
        <v>587589.6</v>
      </c>
    </row>
    <row r="434" spans="1:20">
      <c r="A434" s="744">
        <v>3</v>
      </c>
      <c r="B434" s="744" t="s">
        <v>1666</v>
      </c>
      <c r="C434" s="744"/>
      <c r="D434" s="744" t="s">
        <v>1263</v>
      </c>
      <c r="E434" s="744" t="s">
        <v>1609</v>
      </c>
      <c r="F434" s="744" t="s">
        <v>712</v>
      </c>
      <c r="G434" s="745">
        <v>117006.17</v>
      </c>
      <c r="H434" s="745">
        <v>204760.8</v>
      </c>
      <c r="I434" s="745">
        <v>151792.07999999999</v>
      </c>
      <c r="J434" s="745">
        <v>265636.14</v>
      </c>
      <c r="K434" s="745">
        <v>181407.12</v>
      </c>
      <c r="L434" s="745">
        <v>317462.46000000002</v>
      </c>
      <c r="M434" s="745">
        <v>216231.13</v>
      </c>
      <c r="N434" s="745">
        <v>378404.47</v>
      </c>
      <c r="O434" s="745">
        <v>254502.21</v>
      </c>
      <c r="P434" s="745">
        <v>445378.87</v>
      </c>
      <c r="Q434" s="745">
        <v>279061.26</v>
      </c>
      <c r="R434" s="745">
        <v>488357.2</v>
      </c>
      <c r="S434" s="745">
        <v>302815.67</v>
      </c>
      <c r="T434" s="745">
        <v>529927.43000000005</v>
      </c>
    </row>
    <row r="435" spans="1:20">
      <c r="A435" s="744">
        <v>3</v>
      </c>
      <c r="B435" s="744" t="s">
        <v>1666</v>
      </c>
      <c r="C435" s="744"/>
      <c r="D435" s="744" t="s">
        <v>1263</v>
      </c>
      <c r="E435" s="744" t="s">
        <v>1609</v>
      </c>
      <c r="F435" s="744" t="s">
        <v>719</v>
      </c>
      <c r="G435" s="745">
        <v>91775.58</v>
      </c>
      <c r="H435" s="745">
        <v>160607.26999999999</v>
      </c>
      <c r="I435" s="745">
        <v>120223.39</v>
      </c>
      <c r="J435" s="745">
        <v>210390.93</v>
      </c>
      <c r="K435" s="745">
        <v>145645.54999999999</v>
      </c>
      <c r="L435" s="745">
        <v>254879.71</v>
      </c>
      <c r="M435" s="745">
        <v>178199.29</v>
      </c>
      <c r="N435" s="745">
        <v>311848.75</v>
      </c>
      <c r="O435" s="745">
        <v>211388.95</v>
      </c>
      <c r="P435" s="745">
        <v>369930.66</v>
      </c>
      <c r="Q435" s="745">
        <v>232939.29</v>
      </c>
      <c r="R435" s="745">
        <v>407643.76</v>
      </c>
      <c r="S435" s="745">
        <v>253080.25</v>
      </c>
      <c r="T435" s="745">
        <v>442890.45</v>
      </c>
    </row>
    <row r="436" spans="1:20">
      <c r="A436" s="744">
        <v>3</v>
      </c>
      <c r="B436" s="744" t="s">
        <v>1666</v>
      </c>
      <c r="C436" s="744"/>
      <c r="D436" s="744" t="s">
        <v>1263</v>
      </c>
      <c r="E436" s="744" t="s">
        <v>1609</v>
      </c>
      <c r="F436" s="744" t="s">
        <v>726</v>
      </c>
      <c r="G436" s="745">
        <v>87590.56</v>
      </c>
      <c r="H436" s="745">
        <v>153283.49</v>
      </c>
      <c r="I436" s="745">
        <v>119412.19</v>
      </c>
      <c r="J436" s="745">
        <v>208971.34</v>
      </c>
      <c r="K436" s="745">
        <v>151186.93</v>
      </c>
      <c r="L436" s="745">
        <v>264577.13</v>
      </c>
      <c r="M436" s="745">
        <v>199254.09</v>
      </c>
      <c r="N436" s="745">
        <v>348694.66</v>
      </c>
      <c r="O436" s="745">
        <v>246884.67</v>
      </c>
      <c r="P436" s="745">
        <v>432048.16</v>
      </c>
      <c r="Q436" s="745">
        <v>278153.28000000003</v>
      </c>
      <c r="R436" s="745">
        <v>486768.24</v>
      </c>
      <c r="S436" s="745">
        <v>309033.82</v>
      </c>
      <c r="T436" s="745">
        <v>540809.18000000005</v>
      </c>
    </row>
    <row r="437" spans="1:20">
      <c r="A437" s="744">
        <v>3</v>
      </c>
      <c r="B437" s="744" t="s">
        <v>1666</v>
      </c>
      <c r="C437" s="744"/>
      <c r="D437" s="744" t="s">
        <v>1263</v>
      </c>
      <c r="E437" s="744" t="s">
        <v>1609</v>
      </c>
      <c r="F437" s="744" t="s">
        <v>301</v>
      </c>
      <c r="G437" s="745">
        <v>94207.42</v>
      </c>
      <c r="H437" s="745">
        <v>150731.87</v>
      </c>
      <c r="I437" s="745">
        <v>131890.39000000001</v>
      </c>
      <c r="J437" s="745">
        <v>211024.62</v>
      </c>
      <c r="K437" s="745">
        <v>169573.35</v>
      </c>
      <c r="L437" s="745">
        <v>271317.37</v>
      </c>
      <c r="M437" s="745">
        <v>226097.81</v>
      </c>
      <c r="N437" s="745">
        <v>361756.49</v>
      </c>
      <c r="O437" s="745">
        <v>282622.26</v>
      </c>
      <c r="P437" s="745">
        <v>452195.62</v>
      </c>
      <c r="Q437" s="745">
        <v>320305.21999999997</v>
      </c>
      <c r="R437" s="745">
        <v>512488.37</v>
      </c>
      <c r="S437" s="745">
        <v>357988.19</v>
      </c>
      <c r="T437" s="745">
        <v>572781.12</v>
      </c>
    </row>
    <row r="438" spans="1:20">
      <c r="A438" s="744">
        <v>3</v>
      </c>
      <c r="B438" s="744" t="s">
        <v>1666</v>
      </c>
      <c r="C438" s="744"/>
      <c r="D438" s="744" t="s">
        <v>1263</v>
      </c>
      <c r="E438" s="744" t="s">
        <v>1621</v>
      </c>
      <c r="F438" s="744" t="s">
        <v>712</v>
      </c>
      <c r="G438" s="745">
        <v>112338.23</v>
      </c>
      <c r="H438" s="745">
        <v>196591.9</v>
      </c>
      <c r="I438" s="745">
        <v>145641.66</v>
      </c>
      <c r="J438" s="745">
        <v>254872.9</v>
      </c>
      <c r="K438" s="745">
        <v>173976.74</v>
      </c>
      <c r="L438" s="745">
        <v>304459.3</v>
      </c>
      <c r="M438" s="745">
        <v>207259.56</v>
      </c>
      <c r="N438" s="745">
        <v>362704.23</v>
      </c>
      <c r="O438" s="745">
        <v>243870.04</v>
      </c>
      <c r="P438" s="745">
        <v>426772.58</v>
      </c>
      <c r="Q438" s="745">
        <v>267361.23</v>
      </c>
      <c r="R438" s="745">
        <v>467882.15</v>
      </c>
      <c r="S438" s="745">
        <v>290043.55</v>
      </c>
      <c r="T438" s="745">
        <v>507576.22</v>
      </c>
    </row>
    <row r="439" spans="1:20">
      <c r="A439" s="744">
        <v>3</v>
      </c>
      <c r="B439" s="744" t="s">
        <v>1666</v>
      </c>
      <c r="C439" s="744"/>
      <c r="D439" s="744" t="s">
        <v>1263</v>
      </c>
      <c r="E439" s="744" t="s">
        <v>1621</v>
      </c>
      <c r="F439" s="744" t="s">
        <v>719</v>
      </c>
      <c r="G439" s="745">
        <v>88713.22</v>
      </c>
      <c r="H439" s="745">
        <v>155248.14000000001</v>
      </c>
      <c r="I439" s="745">
        <v>116081.89</v>
      </c>
      <c r="J439" s="745">
        <v>203143.3</v>
      </c>
      <c r="K439" s="745">
        <v>140490.91</v>
      </c>
      <c r="L439" s="745">
        <v>245859.09</v>
      </c>
      <c r="M439" s="745">
        <v>171647.93</v>
      </c>
      <c r="N439" s="745">
        <v>300383.88</v>
      </c>
      <c r="O439" s="745">
        <v>203500.35</v>
      </c>
      <c r="P439" s="745">
        <v>356125.62</v>
      </c>
      <c r="Q439" s="745">
        <v>224174.3</v>
      </c>
      <c r="R439" s="745">
        <v>392305.03</v>
      </c>
      <c r="S439" s="745">
        <v>243473.12</v>
      </c>
      <c r="T439" s="745">
        <v>426077.96</v>
      </c>
    </row>
    <row r="440" spans="1:20">
      <c r="A440" s="744">
        <v>3</v>
      </c>
      <c r="B440" s="744" t="s">
        <v>1666</v>
      </c>
      <c r="C440" s="744"/>
      <c r="D440" s="744" t="s">
        <v>1263</v>
      </c>
      <c r="E440" s="744" t="s">
        <v>1621</v>
      </c>
      <c r="F440" s="744" t="s">
        <v>726</v>
      </c>
      <c r="G440" s="745">
        <v>85125.02</v>
      </c>
      <c r="H440" s="745">
        <v>148968.79</v>
      </c>
      <c r="I440" s="745">
        <v>116165</v>
      </c>
      <c r="J440" s="745">
        <v>203288.75</v>
      </c>
      <c r="K440" s="745">
        <v>147161.07</v>
      </c>
      <c r="L440" s="745">
        <v>257531.87</v>
      </c>
      <c r="M440" s="745">
        <v>194034.45</v>
      </c>
      <c r="N440" s="745">
        <v>339560.29</v>
      </c>
      <c r="O440" s="745">
        <v>240499.03</v>
      </c>
      <c r="P440" s="745">
        <v>420873.31</v>
      </c>
      <c r="Q440" s="745">
        <v>271021.19</v>
      </c>
      <c r="R440" s="745">
        <v>474287.08</v>
      </c>
      <c r="S440" s="745">
        <v>301179.96000000002</v>
      </c>
      <c r="T440" s="745">
        <v>527064.93000000005</v>
      </c>
    </row>
    <row r="441" spans="1:20">
      <c r="A441" s="744">
        <v>3</v>
      </c>
      <c r="B441" s="744" t="s">
        <v>1666</v>
      </c>
      <c r="C441" s="744"/>
      <c r="D441" s="744" t="s">
        <v>1263</v>
      </c>
      <c r="E441" s="744" t="s">
        <v>1621</v>
      </c>
      <c r="F441" s="744" t="s">
        <v>301</v>
      </c>
      <c r="G441" s="745">
        <v>90763.15</v>
      </c>
      <c r="H441" s="745">
        <v>145221.03</v>
      </c>
      <c r="I441" s="745">
        <v>127068.4</v>
      </c>
      <c r="J441" s="745">
        <v>203309.45</v>
      </c>
      <c r="K441" s="745">
        <v>163373.66</v>
      </c>
      <c r="L441" s="745">
        <v>261397.86</v>
      </c>
      <c r="M441" s="745">
        <v>217831.55</v>
      </c>
      <c r="N441" s="745">
        <v>348530.48</v>
      </c>
      <c r="O441" s="745">
        <v>272289.44</v>
      </c>
      <c r="P441" s="745">
        <v>435663.1</v>
      </c>
      <c r="Q441" s="745">
        <v>308594.69</v>
      </c>
      <c r="R441" s="745">
        <v>493751.52</v>
      </c>
      <c r="S441" s="745">
        <v>344899.95</v>
      </c>
      <c r="T441" s="745">
        <v>551839.93000000005</v>
      </c>
    </row>
    <row r="442" spans="1:20">
      <c r="A442" s="744">
        <v>3</v>
      </c>
      <c r="B442" s="744" t="s">
        <v>1666</v>
      </c>
      <c r="C442" s="744"/>
      <c r="D442" s="744" t="s">
        <v>1263</v>
      </c>
      <c r="E442" s="744" t="s">
        <v>1631</v>
      </c>
      <c r="F442" s="744" t="s">
        <v>712</v>
      </c>
      <c r="G442" s="745">
        <v>110337.34</v>
      </c>
      <c r="H442" s="745">
        <v>193090.34</v>
      </c>
      <c r="I442" s="745">
        <v>143186.64000000001</v>
      </c>
      <c r="J442" s="745">
        <v>250576.61</v>
      </c>
      <c r="K442" s="745">
        <v>171161.61</v>
      </c>
      <c r="L442" s="745">
        <v>299532.82</v>
      </c>
      <c r="M442" s="745">
        <v>204074.64</v>
      </c>
      <c r="N442" s="745">
        <v>357130.62</v>
      </c>
      <c r="O442" s="745">
        <v>240229.47</v>
      </c>
      <c r="P442" s="745">
        <v>420401.58</v>
      </c>
      <c r="Q442" s="745">
        <v>263431.58</v>
      </c>
      <c r="R442" s="745">
        <v>461005.26</v>
      </c>
      <c r="S442" s="745">
        <v>285892.58</v>
      </c>
      <c r="T442" s="745">
        <v>500312.01</v>
      </c>
    </row>
    <row r="443" spans="1:20">
      <c r="A443" s="744">
        <v>3</v>
      </c>
      <c r="B443" s="744" t="s">
        <v>1666</v>
      </c>
      <c r="C443" s="744"/>
      <c r="D443" s="744" t="s">
        <v>1263</v>
      </c>
      <c r="E443" s="744" t="s">
        <v>1631</v>
      </c>
      <c r="F443" s="744" t="s">
        <v>719</v>
      </c>
      <c r="G443" s="745">
        <v>86253.59</v>
      </c>
      <c r="H443" s="745">
        <v>150943.78</v>
      </c>
      <c r="I443" s="745">
        <v>113052.89</v>
      </c>
      <c r="J443" s="745">
        <v>197842.55</v>
      </c>
      <c r="K443" s="745">
        <v>137025.57</v>
      </c>
      <c r="L443" s="745">
        <v>239794.74</v>
      </c>
      <c r="M443" s="745">
        <v>167771.51999999999</v>
      </c>
      <c r="N443" s="745">
        <v>293600.15999999997</v>
      </c>
      <c r="O443" s="745">
        <v>199075.9</v>
      </c>
      <c r="P443" s="745">
        <v>348382.83</v>
      </c>
      <c r="Q443" s="745">
        <v>219406.07</v>
      </c>
      <c r="R443" s="745">
        <v>383960.62</v>
      </c>
      <c r="S443" s="745">
        <v>238417.86</v>
      </c>
      <c r="T443" s="745">
        <v>417231.26</v>
      </c>
    </row>
    <row r="444" spans="1:20">
      <c r="A444" s="744">
        <v>3</v>
      </c>
      <c r="B444" s="744" t="s">
        <v>1666</v>
      </c>
      <c r="C444" s="744"/>
      <c r="D444" s="744" t="s">
        <v>1263</v>
      </c>
      <c r="E444" s="744" t="s">
        <v>1631</v>
      </c>
      <c r="F444" s="744" t="s">
        <v>726</v>
      </c>
      <c r="G444" s="745">
        <v>82098.14</v>
      </c>
      <c r="H444" s="745">
        <v>143671.75</v>
      </c>
      <c r="I444" s="745">
        <v>111868.92</v>
      </c>
      <c r="J444" s="745">
        <v>195770.62</v>
      </c>
      <c r="K444" s="745">
        <v>141594.94</v>
      </c>
      <c r="L444" s="745">
        <v>247791.15</v>
      </c>
      <c r="M444" s="745">
        <v>186570.61</v>
      </c>
      <c r="N444" s="745">
        <v>326498.58</v>
      </c>
      <c r="O444" s="745">
        <v>231129.54</v>
      </c>
      <c r="P444" s="745">
        <v>404476.7</v>
      </c>
      <c r="Q444" s="745">
        <v>260372.45</v>
      </c>
      <c r="R444" s="745">
        <v>455651.78</v>
      </c>
      <c r="S444" s="745">
        <v>289244.90999999997</v>
      </c>
      <c r="T444" s="745">
        <v>506178.59</v>
      </c>
    </row>
    <row r="445" spans="1:20">
      <c r="A445" s="744">
        <v>3</v>
      </c>
      <c r="B445" s="744" t="s">
        <v>1666</v>
      </c>
      <c r="C445" s="744"/>
      <c r="D445" s="744" t="s">
        <v>1263</v>
      </c>
      <c r="E445" s="744" t="s">
        <v>1631</v>
      </c>
      <c r="F445" s="744" t="s">
        <v>301</v>
      </c>
      <c r="G445" s="745">
        <v>88685.32</v>
      </c>
      <c r="H445" s="745">
        <v>141896.51</v>
      </c>
      <c r="I445" s="745">
        <v>124159.44</v>
      </c>
      <c r="J445" s="745">
        <v>198655.11</v>
      </c>
      <c r="K445" s="745">
        <v>159633.57</v>
      </c>
      <c r="L445" s="745">
        <v>255413.71</v>
      </c>
      <c r="M445" s="745">
        <v>212844.76</v>
      </c>
      <c r="N445" s="745">
        <v>340551.62</v>
      </c>
      <c r="O445" s="745">
        <v>266055.95</v>
      </c>
      <c r="P445" s="745">
        <v>425689.52</v>
      </c>
      <c r="Q445" s="745">
        <v>301530.07</v>
      </c>
      <c r="R445" s="745">
        <v>482448.12</v>
      </c>
      <c r="S445" s="745">
        <v>337004.2</v>
      </c>
      <c r="T445" s="745">
        <v>539206.72</v>
      </c>
    </row>
    <row r="446" spans="1:20">
      <c r="A446" s="744">
        <v>3</v>
      </c>
      <c r="B446" s="744" t="s">
        <v>1666</v>
      </c>
      <c r="C446" s="744"/>
      <c r="D446" s="744" t="s">
        <v>1263</v>
      </c>
      <c r="E446" s="744" t="s">
        <v>1637</v>
      </c>
      <c r="F446" s="744" t="s">
        <v>712</v>
      </c>
      <c r="G446" s="745">
        <v>108564.15</v>
      </c>
      <c r="H446" s="745">
        <v>189987.26</v>
      </c>
      <c r="I446" s="745">
        <v>140837.95000000001</v>
      </c>
      <c r="J446" s="745">
        <v>246466.4</v>
      </c>
      <c r="K446" s="745">
        <v>168313.86</v>
      </c>
      <c r="L446" s="745">
        <v>294549.25</v>
      </c>
      <c r="M446" s="745">
        <v>200621.61</v>
      </c>
      <c r="N446" s="745">
        <v>351087.82</v>
      </c>
      <c r="O446" s="745">
        <v>236128.18</v>
      </c>
      <c r="P446" s="745">
        <v>413224.31</v>
      </c>
      <c r="Q446" s="745">
        <v>258913.14</v>
      </c>
      <c r="R446" s="745">
        <v>453098</v>
      </c>
      <c r="S446" s="745">
        <v>280950.65000000002</v>
      </c>
      <c r="T446" s="745">
        <v>491663.63</v>
      </c>
    </row>
    <row r="447" spans="1:20">
      <c r="A447" s="744">
        <v>3</v>
      </c>
      <c r="B447" s="744" t="s">
        <v>1666</v>
      </c>
      <c r="C447" s="744"/>
      <c r="D447" s="744" t="s">
        <v>1263</v>
      </c>
      <c r="E447" s="744" t="s">
        <v>1637</v>
      </c>
      <c r="F447" s="744" t="s">
        <v>719</v>
      </c>
      <c r="G447" s="745">
        <v>85168.51</v>
      </c>
      <c r="H447" s="745">
        <v>149044.89000000001</v>
      </c>
      <c r="I447" s="745">
        <v>111565.16</v>
      </c>
      <c r="J447" s="745">
        <v>195239.03</v>
      </c>
      <c r="K447" s="745">
        <v>135153.13</v>
      </c>
      <c r="L447" s="745">
        <v>236517.97</v>
      </c>
      <c r="M447" s="745">
        <v>165355.72</v>
      </c>
      <c r="N447" s="745">
        <v>289372.52</v>
      </c>
      <c r="O447" s="745">
        <v>196150.42</v>
      </c>
      <c r="P447" s="745">
        <v>343263.24</v>
      </c>
      <c r="Q447" s="745">
        <v>216145.5</v>
      </c>
      <c r="R447" s="745">
        <v>378254.63</v>
      </c>
      <c r="S447" s="745">
        <v>234832.35</v>
      </c>
      <c r="T447" s="745">
        <v>410956.61</v>
      </c>
    </row>
    <row r="448" spans="1:20">
      <c r="A448" s="744">
        <v>3</v>
      </c>
      <c r="B448" s="744" t="s">
        <v>1666</v>
      </c>
      <c r="C448" s="744"/>
      <c r="D448" s="744" t="s">
        <v>1263</v>
      </c>
      <c r="E448" s="744" t="s">
        <v>1637</v>
      </c>
      <c r="F448" s="744" t="s">
        <v>726</v>
      </c>
      <c r="G448" s="745">
        <v>81295.89</v>
      </c>
      <c r="H448" s="745">
        <v>142267.81</v>
      </c>
      <c r="I448" s="745">
        <v>110833.44</v>
      </c>
      <c r="J448" s="745">
        <v>193958.52</v>
      </c>
      <c r="K448" s="745">
        <v>140327.51</v>
      </c>
      <c r="L448" s="745">
        <v>245573.14</v>
      </c>
      <c r="M448" s="745">
        <v>184944.21</v>
      </c>
      <c r="N448" s="745">
        <v>323652.36</v>
      </c>
      <c r="O448" s="745">
        <v>229156.07</v>
      </c>
      <c r="P448" s="745">
        <v>401023.12</v>
      </c>
      <c r="Q448" s="745">
        <v>258180.83</v>
      </c>
      <c r="R448" s="745">
        <v>451816.44</v>
      </c>
      <c r="S448" s="745">
        <v>286845.71999999997</v>
      </c>
      <c r="T448" s="745">
        <v>501980.02</v>
      </c>
    </row>
    <row r="449" spans="1:20">
      <c r="A449" s="744">
        <v>3</v>
      </c>
      <c r="B449" s="744" t="s">
        <v>1666</v>
      </c>
      <c r="C449" s="744"/>
      <c r="D449" s="744" t="s">
        <v>1263</v>
      </c>
      <c r="E449" s="744" t="s">
        <v>1637</v>
      </c>
      <c r="F449" s="744" t="s">
        <v>301</v>
      </c>
      <c r="G449" s="745">
        <v>87417.97</v>
      </c>
      <c r="H449" s="745">
        <v>139868.75</v>
      </c>
      <c r="I449" s="745">
        <v>122385.15</v>
      </c>
      <c r="J449" s="745">
        <v>195816.25</v>
      </c>
      <c r="K449" s="745">
        <v>157352.34</v>
      </c>
      <c r="L449" s="745">
        <v>251763.75</v>
      </c>
      <c r="M449" s="745">
        <v>209803.12</v>
      </c>
      <c r="N449" s="745">
        <v>335685</v>
      </c>
      <c r="O449" s="745">
        <v>262253.90000000002</v>
      </c>
      <c r="P449" s="745">
        <v>419606.24</v>
      </c>
      <c r="Q449" s="745">
        <v>297221.08</v>
      </c>
      <c r="R449" s="745">
        <v>475553.74</v>
      </c>
      <c r="S449" s="745">
        <v>332188.27</v>
      </c>
      <c r="T449" s="745">
        <v>531501.24</v>
      </c>
    </row>
    <row r="450" spans="1:20">
      <c r="A450" s="744">
        <v>3</v>
      </c>
      <c r="B450" s="744" t="s">
        <v>1666</v>
      </c>
      <c r="C450" s="744"/>
      <c r="D450" s="744" t="s">
        <v>1263</v>
      </c>
      <c r="E450" s="744" t="s">
        <v>1643</v>
      </c>
      <c r="F450" s="744" t="s">
        <v>712</v>
      </c>
      <c r="G450" s="745">
        <v>108154.76</v>
      </c>
      <c r="H450" s="745">
        <v>189270.83</v>
      </c>
      <c r="I450" s="745">
        <v>140393.32999999999</v>
      </c>
      <c r="J450" s="745">
        <v>245688.32000000001</v>
      </c>
      <c r="K450" s="745">
        <v>167855.54</v>
      </c>
      <c r="L450" s="745">
        <v>293747.20000000001</v>
      </c>
      <c r="M450" s="745">
        <v>200180.16</v>
      </c>
      <c r="N450" s="745">
        <v>350315.28</v>
      </c>
      <c r="O450" s="745">
        <v>235674.99</v>
      </c>
      <c r="P450" s="745">
        <v>412431.23</v>
      </c>
      <c r="Q450" s="745">
        <v>258454.46</v>
      </c>
      <c r="R450" s="745">
        <v>452295.3</v>
      </c>
      <c r="S450" s="745">
        <v>280522.46000000002</v>
      </c>
      <c r="T450" s="745">
        <v>490914.31</v>
      </c>
    </row>
    <row r="451" spans="1:20">
      <c r="A451" s="744">
        <v>3</v>
      </c>
      <c r="B451" s="744" t="s">
        <v>1666</v>
      </c>
      <c r="C451" s="744"/>
      <c r="D451" s="744" t="s">
        <v>1263</v>
      </c>
      <c r="E451" s="744" t="s">
        <v>1643</v>
      </c>
      <c r="F451" s="744" t="s">
        <v>719</v>
      </c>
      <c r="G451" s="745">
        <v>84300.39</v>
      </c>
      <c r="H451" s="745">
        <v>147525.68</v>
      </c>
      <c r="I451" s="745">
        <v>110546.57</v>
      </c>
      <c r="J451" s="745">
        <v>193456.49</v>
      </c>
      <c r="K451" s="745">
        <v>134044.6</v>
      </c>
      <c r="L451" s="745">
        <v>234578.05</v>
      </c>
      <c r="M451" s="745">
        <v>164222.78</v>
      </c>
      <c r="N451" s="745">
        <v>287389.87</v>
      </c>
      <c r="O451" s="745">
        <v>194913.36</v>
      </c>
      <c r="P451" s="745">
        <v>341098.38</v>
      </c>
      <c r="Q451" s="745">
        <v>214848.24</v>
      </c>
      <c r="R451" s="745">
        <v>375984.42</v>
      </c>
      <c r="S451" s="745">
        <v>233499.89</v>
      </c>
      <c r="T451" s="745">
        <v>408624.81</v>
      </c>
    </row>
    <row r="452" spans="1:20">
      <c r="A452" s="744">
        <v>3</v>
      </c>
      <c r="B452" s="744" t="s">
        <v>1666</v>
      </c>
      <c r="C452" s="744"/>
      <c r="D452" s="744" t="s">
        <v>1263</v>
      </c>
      <c r="E452" s="744" t="s">
        <v>1643</v>
      </c>
      <c r="F452" s="744" t="s">
        <v>726</v>
      </c>
      <c r="G452" s="745">
        <v>80049.87</v>
      </c>
      <c r="H452" s="745">
        <v>140087.26999999999</v>
      </c>
      <c r="I452" s="745">
        <v>109030.56</v>
      </c>
      <c r="J452" s="745">
        <v>190803.48</v>
      </c>
      <c r="K452" s="745">
        <v>137966.92000000001</v>
      </c>
      <c r="L452" s="745">
        <v>241442.11</v>
      </c>
      <c r="M452" s="745">
        <v>181754.42</v>
      </c>
      <c r="N452" s="745">
        <v>318070.23</v>
      </c>
      <c r="O452" s="745">
        <v>225129.14</v>
      </c>
      <c r="P452" s="745">
        <v>393976</v>
      </c>
      <c r="Q452" s="745">
        <v>253586.99</v>
      </c>
      <c r="R452" s="745">
        <v>443777.23</v>
      </c>
      <c r="S452" s="745">
        <v>281677.92</v>
      </c>
      <c r="T452" s="745">
        <v>492936.36</v>
      </c>
    </row>
    <row r="453" spans="1:20">
      <c r="A453" s="744">
        <v>3</v>
      </c>
      <c r="B453" s="744" t="s">
        <v>1666</v>
      </c>
      <c r="C453" s="744"/>
      <c r="D453" s="744" t="s">
        <v>1263</v>
      </c>
      <c r="E453" s="744" t="s">
        <v>1643</v>
      </c>
      <c r="F453" s="744" t="s">
        <v>301</v>
      </c>
      <c r="G453" s="745">
        <v>86801.5</v>
      </c>
      <c r="H453" s="745">
        <v>138882.4</v>
      </c>
      <c r="I453" s="745">
        <v>121522.1</v>
      </c>
      <c r="J453" s="745">
        <v>194435.36</v>
      </c>
      <c r="K453" s="745">
        <v>156242.70000000001</v>
      </c>
      <c r="L453" s="745">
        <v>249988.32</v>
      </c>
      <c r="M453" s="745">
        <v>208323.6</v>
      </c>
      <c r="N453" s="745">
        <v>333317.76000000001</v>
      </c>
      <c r="O453" s="745">
        <v>260404.5</v>
      </c>
      <c r="P453" s="745">
        <v>416647.2</v>
      </c>
      <c r="Q453" s="745">
        <v>295125.09999999998</v>
      </c>
      <c r="R453" s="745">
        <v>472200.16</v>
      </c>
      <c r="S453" s="745">
        <v>329845.7</v>
      </c>
      <c r="T453" s="745">
        <v>527753.12</v>
      </c>
    </row>
    <row r="454" spans="1:20">
      <c r="A454" s="744">
        <v>3</v>
      </c>
      <c r="B454" s="744" t="s">
        <v>1666</v>
      </c>
      <c r="C454" s="744"/>
      <c r="D454" s="744" t="s">
        <v>1263</v>
      </c>
      <c r="E454" s="744" t="s">
        <v>1647</v>
      </c>
      <c r="F454" s="744" t="s">
        <v>712</v>
      </c>
      <c r="G454" s="745">
        <v>110988.96</v>
      </c>
      <c r="H454" s="745">
        <v>194230.68</v>
      </c>
      <c r="I454" s="745">
        <v>144082.29999999999</v>
      </c>
      <c r="J454" s="745">
        <v>252144.02</v>
      </c>
      <c r="K454" s="745">
        <v>172274.52</v>
      </c>
      <c r="L454" s="745">
        <v>301480.40999999997</v>
      </c>
      <c r="M454" s="745">
        <v>205462.18</v>
      </c>
      <c r="N454" s="745">
        <v>359558.81</v>
      </c>
      <c r="O454" s="745">
        <v>241901.22</v>
      </c>
      <c r="P454" s="745">
        <v>423327.13</v>
      </c>
      <c r="Q454" s="745">
        <v>265286.89</v>
      </c>
      <c r="R454" s="745">
        <v>464252.06</v>
      </c>
      <c r="S454" s="745">
        <v>287946.28000000003</v>
      </c>
      <c r="T454" s="745">
        <v>503905.98</v>
      </c>
    </row>
    <row r="455" spans="1:20">
      <c r="A455" s="744">
        <v>3</v>
      </c>
      <c r="B455" s="744" t="s">
        <v>1666</v>
      </c>
      <c r="C455" s="744"/>
      <c r="D455" s="744" t="s">
        <v>1263</v>
      </c>
      <c r="E455" s="744" t="s">
        <v>1647</v>
      </c>
      <c r="F455" s="744" t="s">
        <v>719</v>
      </c>
      <c r="G455" s="745">
        <v>86446.48</v>
      </c>
      <c r="H455" s="745">
        <v>151281.32999999999</v>
      </c>
      <c r="I455" s="745">
        <v>113374.57</v>
      </c>
      <c r="J455" s="745">
        <v>198405.5</v>
      </c>
      <c r="K455" s="745">
        <v>137488.26</v>
      </c>
      <c r="L455" s="745">
        <v>240604.45</v>
      </c>
      <c r="M455" s="745">
        <v>168467.57</v>
      </c>
      <c r="N455" s="745">
        <v>294818.24</v>
      </c>
      <c r="O455" s="745">
        <v>199963.77</v>
      </c>
      <c r="P455" s="745">
        <v>349936.6</v>
      </c>
      <c r="Q455" s="745">
        <v>220422.8</v>
      </c>
      <c r="R455" s="745">
        <v>385739.9</v>
      </c>
      <c r="S455" s="745">
        <v>239567.28</v>
      </c>
      <c r="T455" s="745">
        <v>419242.73</v>
      </c>
    </row>
    <row r="456" spans="1:20">
      <c r="A456" s="744">
        <v>3</v>
      </c>
      <c r="B456" s="744" t="s">
        <v>1666</v>
      </c>
      <c r="C456" s="744"/>
      <c r="D456" s="744" t="s">
        <v>1263</v>
      </c>
      <c r="E456" s="744" t="s">
        <v>1647</v>
      </c>
      <c r="F456" s="744" t="s">
        <v>726</v>
      </c>
      <c r="G456" s="745">
        <v>82039.360000000001</v>
      </c>
      <c r="H456" s="745">
        <v>143568.88</v>
      </c>
      <c r="I456" s="745">
        <v>111728.18</v>
      </c>
      <c r="J456" s="745">
        <v>195524.31</v>
      </c>
      <c r="K456" s="745">
        <v>141371.38</v>
      </c>
      <c r="L456" s="745">
        <v>247399.92</v>
      </c>
      <c r="M456" s="745">
        <v>186230.2</v>
      </c>
      <c r="N456" s="745">
        <v>325902.84999999998</v>
      </c>
      <c r="O456" s="745">
        <v>230664.33</v>
      </c>
      <c r="P456" s="745">
        <v>403662.59</v>
      </c>
      <c r="Q456" s="745">
        <v>259815.22</v>
      </c>
      <c r="R456" s="745">
        <v>454676.64</v>
      </c>
      <c r="S456" s="745">
        <v>288588.61</v>
      </c>
      <c r="T456" s="745">
        <v>505030.07</v>
      </c>
    </row>
    <row r="457" spans="1:20">
      <c r="A457" s="744">
        <v>3</v>
      </c>
      <c r="B457" s="744" t="s">
        <v>1666</v>
      </c>
      <c r="C457" s="744"/>
      <c r="D457" s="744" t="s">
        <v>1263</v>
      </c>
      <c r="E457" s="744" t="s">
        <v>1647</v>
      </c>
      <c r="F457" s="744" t="s">
        <v>301</v>
      </c>
      <c r="G457" s="745">
        <v>89043.1</v>
      </c>
      <c r="H457" s="745">
        <v>142468.96</v>
      </c>
      <c r="I457" s="745">
        <v>124660.33</v>
      </c>
      <c r="J457" s="745">
        <v>199456.54</v>
      </c>
      <c r="K457" s="745">
        <v>160277.57</v>
      </c>
      <c r="L457" s="745">
        <v>256444.12</v>
      </c>
      <c r="M457" s="745">
        <v>213703.43</v>
      </c>
      <c r="N457" s="745">
        <v>341925.49</v>
      </c>
      <c r="O457" s="745">
        <v>267129.28999999998</v>
      </c>
      <c r="P457" s="745">
        <v>427406.87</v>
      </c>
      <c r="Q457" s="745">
        <v>302746.53000000003</v>
      </c>
      <c r="R457" s="745">
        <v>484394.45</v>
      </c>
      <c r="S457" s="745">
        <v>338363.76</v>
      </c>
      <c r="T457" s="745">
        <v>541382.03</v>
      </c>
    </row>
    <row r="458" spans="1:20">
      <c r="A458" s="744">
        <v>3</v>
      </c>
      <c r="B458" s="744" t="s">
        <v>1666</v>
      </c>
      <c r="C458" s="744"/>
      <c r="D458" s="744" t="s">
        <v>1273</v>
      </c>
      <c r="E458" s="744" t="s">
        <v>1296</v>
      </c>
      <c r="F458" s="744" t="s">
        <v>712</v>
      </c>
      <c r="G458" s="745">
        <v>115930.63</v>
      </c>
      <c r="H458" s="745">
        <v>202878.6</v>
      </c>
      <c r="I458" s="745">
        <v>150107.09</v>
      </c>
      <c r="J458" s="745">
        <v>262687.40000000002</v>
      </c>
      <c r="K458" s="745">
        <v>179148.68</v>
      </c>
      <c r="L458" s="745">
        <v>313510.19</v>
      </c>
      <c r="M458" s="745">
        <v>213187.95</v>
      </c>
      <c r="N458" s="745">
        <v>373078.91</v>
      </c>
      <c r="O458" s="745">
        <v>250697.99</v>
      </c>
      <c r="P458" s="745">
        <v>438721.48</v>
      </c>
      <c r="Q458" s="745">
        <v>274761.84000000003</v>
      </c>
      <c r="R458" s="745">
        <v>480833.22</v>
      </c>
      <c r="S458" s="745">
        <v>297917.32</v>
      </c>
      <c r="T458" s="745">
        <v>521355.31</v>
      </c>
    </row>
    <row r="459" spans="1:20">
      <c r="A459" s="744">
        <v>3</v>
      </c>
      <c r="B459" s="744" t="s">
        <v>1666</v>
      </c>
      <c r="C459" s="744"/>
      <c r="D459" s="744" t="s">
        <v>1273</v>
      </c>
      <c r="E459" s="744" t="s">
        <v>1296</v>
      </c>
      <c r="F459" s="744" t="s">
        <v>719</v>
      </c>
      <c r="G459" s="745">
        <v>92764.36</v>
      </c>
      <c r="H459" s="745">
        <v>162337.63</v>
      </c>
      <c r="I459" s="745">
        <v>121121.29</v>
      </c>
      <c r="J459" s="745">
        <v>211962.25</v>
      </c>
      <c r="K459" s="745">
        <v>146313.06</v>
      </c>
      <c r="L459" s="745">
        <v>256047.85</v>
      </c>
      <c r="M459" s="745">
        <v>178267.8</v>
      </c>
      <c r="N459" s="745">
        <v>311968.65000000002</v>
      </c>
      <c r="O459" s="745">
        <v>211112.17</v>
      </c>
      <c r="P459" s="745">
        <v>369446.3</v>
      </c>
      <c r="Q459" s="745">
        <v>232413.49</v>
      </c>
      <c r="R459" s="745">
        <v>406723.61</v>
      </c>
      <c r="S459" s="745">
        <v>252251.16</v>
      </c>
      <c r="T459" s="745">
        <v>441439.53</v>
      </c>
    </row>
    <row r="460" spans="1:20">
      <c r="A460" s="744">
        <v>3</v>
      </c>
      <c r="B460" s="744" t="s">
        <v>1666</v>
      </c>
      <c r="C460" s="744"/>
      <c r="D460" s="744" t="s">
        <v>1273</v>
      </c>
      <c r="E460" s="744" t="s">
        <v>1296</v>
      </c>
      <c r="F460" s="744" t="s">
        <v>726</v>
      </c>
      <c r="G460" s="745">
        <v>89932.75</v>
      </c>
      <c r="H460" s="745">
        <v>157382.31</v>
      </c>
      <c r="I460" s="745">
        <v>122954.27</v>
      </c>
      <c r="J460" s="745">
        <v>215169.97</v>
      </c>
      <c r="K460" s="745">
        <v>155932.73000000001</v>
      </c>
      <c r="L460" s="745">
        <v>272882.27</v>
      </c>
      <c r="M460" s="745">
        <v>205772.34</v>
      </c>
      <c r="N460" s="745">
        <v>360101.59</v>
      </c>
      <c r="O460" s="745">
        <v>255211.07</v>
      </c>
      <c r="P460" s="745">
        <v>446619.38</v>
      </c>
      <c r="Q460" s="745">
        <v>287724.82</v>
      </c>
      <c r="R460" s="745">
        <v>503518.44</v>
      </c>
      <c r="S460" s="745">
        <v>319882.23999999999</v>
      </c>
      <c r="T460" s="745">
        <v>559793.93000000005</v>
      </c>
    </row>
    <row r="461" spans="1:20">
      <c r="A461" s="744">
        <v>3</v>
      </c>
      <c r="B461" s="744" t="s">
        <v>1666</v>
      </c>
      <c r="C461" s="744"/>
      <c r="D461" s="744" t="s">
        <v>1273</v>
      </c>
      <c r="E461" s="744" t="s">
        <v>1296</v>
      </c>
      <c r="F461" s="744" t="s">
        <v>301</v>
      </c>
      <c r="G461" s="745">
        <v>94302.34</v>
      </c>
      <c r="H461" s="745">
        <v>150883.74</v>
      </c>
      <c r="I461" s="745">
        <v>132023.26999999999</v>
      </c>
      <c r="J461" s="745">
        <v>211237.23</v>
      </c>
      <c r="K461" s="745">
        <v>169744.2</v>
      </c>
      <c r="L461" s="745">
        <v>271590.73</v>
      </c>
      <c r="M461" s="745">
        <v>226325.6</v>
      </c>
      <c r="N461" s="745">
        <v>362120.97</v>
      </c>
      <c r="O461" s="745">
        <v>282907.01</v>
      </c>
      <c r="P461" s="745">
        <v>452651.22</v>
      </c>
      <c r="Q461" s="745">
        <v>320627.94</v>
      </c>
      <c r="R461" s="745">
        <v>513004.71</v>
      </c>
      <c r="S461" s="745">
        <v>358348.87</v>
      </c>
      <c r="T461" s="745">
        <v>573358.21</v>
      </c>
    </row>
    <row r="462" spans="1:20">
      <c r="A462" s="744">
        <v>3</v>
      </c>
      <c r="B462" s="744" t="s">
        <v>1666</v>
      </c>
      <c r="C462" s="744"/>
      <c r="D462" s="744" t="s">
        <v>1273</v>
      </c>
      <c r="E462" s="744" t="s">
        <v>1369</v>
      </c>
      <c r="F462" s="744" t="s">
        <v>712</v>
      </c>
      <c r="G462" s="745">
        <v>113869.18</v>
      </c>
      <c r="H462" s="745">
        <v>199271.06</v>
      </c>
      <c r="I462" s="745">
        <v>147539.31</v>
      </c>
      <c r="J462" s="745">
        <v>258193.78</v>
      </c>
      <c r="K462" s="745">
        <v>176169.91</v>
      </c>
      <c r="L462" s="745">
        <v>308297.34000000003</v>
      </c>
      <c r="M462" s="745">
        <v>209766.51</v>
      </c>
      <c r="N462" s="745">
        <v>367091.39</v>
      </c>
      <c r="O462" s="745">
        <v>246752.79</v>
      </c>
      <c r="P462" s="745">
        <v>431817.37</v>
      </c>
      <c r="Q462" s="745">
        <v>270483.03999999998</v>
      </c>
      <c r="R462" s="745">
        <v>473345.32</v>
      </c>
      <c r="S462" s="745">
        <v>293359.96999999997</v>
      </c>
      <c r="T462" s="745">
        <v>513379.95</v>
      </c>
    </row>
    <row r="463" spans="1:20">
      <c r="A463" s="744">
        <v>3</v>
      </c>
      <c r="B463" s="744" t="s">
        <v>1666</v>
      </c>
      <c r="C463" s="744"/>
      <c r="D463" s="744" t="s">
        <v>1273</v>
      </c>
      <c r="E463" s="744" t="s">
        <v>1369</v>
      </c>
      <c r="F463" s="744" t="s">
        <v>719</v>
      </c>
      <c r="G463" s="745">
        <v>90473.54</v>
      </c>
      <c r="H463" s="745">
        <v>158328.69</v>
      </c>
      <c r="I463" s="745">
        <v>118266.52</v>
      </c>
      <c r="J463" s="745">
        <v>206966.41</v>
      </c>
      <c r="K463" s="745">
        <v>143009.18</v>
      </c>
      <c r="L463" s="745">
        <v>250266.06</v>
      </c>
      <c r="M463" s="745">
        <v>174500.62</v>
      </c>
      <c r="N463" s="745">
        <v>305376.09000000003</v>
      </c>
      <c r="O463" s="745">
        <v>206775.03</v>
      </c>
      <c r="P463" s="745">
        <v>361856.31</v>
      </c>
      <c r="Q463" s="745">
        <v>227715.4</v>
      </c>
      <c r="R463" s="745">
        <v>398501.95</v>
      </c>
      <c r="S463" s="745">
        <v>247241.67</v>
      </c>
      <c r="T463" s="745">
        <v>432672.93</v>
      </c>
    </row>
    <row r="464" spans="1:20">
      <c r="A464" s="744">
        <v>3</v>
      </c>
      <c r="B464" s="744" t="s">
        <v>1666</v>
      </c>
      <c r="C464" s="744"/>
      <c r="D464" s="744" t="s">
        <v>1273</v>
      </c>
      <c r="E464" s="744" t="s">
        <v>1369</v>
      </c>
      <c r="F464" s="744" t="s">
        <v>726</v>
      </c>
      <c r="G464" s="745">
        <v>87232.08</v>
      </c>
      <c r="H464" s="745">
        <v>152656.13</v>
      </c>
      <c r="I464" s="745">
        <v>119144.1</v>
      </c>
      <c r="J464" s="745">
        <v>208502.18</v>
      </c>
      <c r="K464" s="745">
        <v>151012.64000000001</v>
      </c>
      <c r="L464" s="745">
        <v>264272.12</v>
      </c>
      <c r="M464" s="745">
        <v>199191.05</v>
      </c>
      <c r="N464" s="745">
        <v>348584.34</v>
      </c>
      <c r="O464" s="745">
        <v>246964.63</v>
      </c>
      <c r="P464" s="745">
        <v>432188.1</v>
      </c>
      <c r="Q464" s="745">
        <v>278363.86</v>
      </c>
      <c r="R464" s="745">
        <v>487136.75</v>
      </c>
      <c r="S464" s="745">
        <v>309403.23</v>
      </c>
      <c r="T464" s="745">
        <v>541455.65</v>
      </c>
    </row>
    <row r="465" spans="1:20">
      <c r="A465" s="744">
        <v>3</v>
      </c>
      <c r="B465" s="744" t="s">
        <v>1666</v>
      </c>
      <c r="C465" s="744"/>
      <c r="D465" s="744" t="s">
        <v>1273</v>
      </c>
      <c r="E465" s="744" t="s">
        <v>1369</v>
      </c>
      <c r="F465" s="744" t="s">
        <v>301</v>
      </c>
      <c r="G465" s="745">
        <v>92289.18</v>
      </c>
      <c r="H465" s="745">
        <v>147662.69</v>
      </c>
      <c r="I465" s="745">
        <v>129204.85</v>
      </c>
      <c r="J465" s="745">
        <v>206727.77</v>
      </c>
      <c r="K465" s="745">
        <v>166120.51999999999</v>
      </c>
      <c r="L465" s="745">
        <v>265792.84000000003</v>
      </c>
      <c r="M465" s="745">
        <v>221494.03</v>
      </c>
      <c r="N465" s="745">
        <v>354390.45</v>
      </c>
      <c r="O465" s="745">
        <v>276867.53999999998</v>
      </c>
      <c r="P465" s="745">
        <v>442988.07</v>
      </c>
      <c r="Q465" s="745">
        <v>313783.21000000002</v>
      </c>
      <c r="R465" s="745">
        <v>502053.14</v>
      </c>
      <c r="S465" s="745">
        <v>350698.88</v>
      </c>
      <c r="T465" s="745">
        <v>561118.22</v>
      </c>
    </row>
    <row r="466" spans="1:20">
      <c r="A466" s="744">
        <v>3</v>
      </c>
      <c r="B466" s="744" t="s">
        <v>1666</v>
      </c>
      <c r="C466" s="744"/>
      <c r="D466" s="744" t="s">
        <v>1273</v>
      </c>
      <c r="E466" s="744" t="s">
        <v>1416</v>
      </c>
      <c r="F466" s="744" t="s">
        <v>712</v>
      </c>
      <c r="G466" s="745">
        <v>105427.16</v>
      </c>
      <c r="H466" s="745">
        <v>184497.53</v>
      </c>
      <c r="I466" s="745">
        <v>136585.17000000001</v>
      </c>
      <c r="J466" s="745">
        <v>239024.05</v>
      </c>
      <c r="K466" s="745">
        <v>163076.65</v>
      </c>
      <c r="L466" s="745">
        <v>285384.14</v>
      </c>
      <c r="M466" s="745">
        <v>194157</v>
      </c>
      <c r="N466" s="745">
        <v>339774.75</v>
      </c>
      <c r="O466" s="745">
        <v>228378.76</v>
      </c>
      <c r="P466" s="745">
        <v>399662.83</v>
      </c>
      <c r="Q466" s="745">
        <v>250334.93</v>
      </c>
      <c r="R466" s="745">
        <v>438086.13</v>
      </c>
      <c r="S466" s="745">
        <v>271494.95</v>
      </c>
      <c r="T466" s="745">
        <v>475116.17</v>
      </c>
    </row>
    <row r="467" spans="1:20">
      <c r="A467" s="744">
        <v>3</v>
      </c>
      <c r="B467" s="744" t="s">
        <v>1666</v>
      </c>
      <c r="C467" s="744"/>
      <c r="D467" s="744" t="s">
        <v>1273</v>
      </c>
      <c r="E467" s="744" t="s">
        <v>1416</v>
      </c>
      <c r="F467" s="744" t="s">
        <v>719</v>
      </c>
      <c r="G467" s="745">
        <v>83866.47</v>
      </c>
      <c r="H467" s="745">
        <v>146766.32</v>
      </c>
      <c r="I467" s="745">
        <v>109608.29</v>
      </c>
      <c r="J467" s="745">
        <v>191814.51</v>
      </c>
      <c r="K467" s="745">
        <v>132516.76</v>
      </c>
      <c r="L467" s="745">
        <v>231904.34</v>
      </c>
      <c r="M467" s="745">
        <v>161657.06</v>
      </c>
      <c r="N467" s="745">
        <v>282899.86</v>
      </c>
      <c r="O467" s="745">
        <v>191536.52</v>
      </c>
      <c r="P467" s="745">
        <v>335188.90000000002</v>
      </c>
      <c r="Q467" s="745">
        <v>210921.62</v>
      </c>
      <c r="R467" s="745">
        <v>369112.83</v>
      </c>
      <c r="S467" s="745">
        <v>228993.78</v>
      </c>
      <c r="T467" s="745">
        <v>400739.11</v>
      </c>
    </row>
    <row r="468" spans="1:20">
      <c r="A468" s="744">
        <v>3</v>
      </c>
      <c r="B468" s="744" t="s">
        <v>1666</v>
      </c>
      <c r="C468" s="744"/>
      <c r="D468" s="744" t="s">
        <v>1273</v>
      </c>
      <c r="E468" s="744" t="s">
        <v>1416</v>
      </c>
      <c r="F468" s="744" t="s">
        <v>726</v>
      </c>
      <c r="G468" s="745">
        <v>80937.41</v>
      </c>
      <c r="H468" s="745">
        <v>141640.46</v>
      </c>
      <c r="I468" s="745">
        <v>110565.35</v>
      </c>
      <c r="J468" s="745">
        <v>193489.36</v>
      </c>
      <c r="K468" s="745">
        <v>140153.22</v>
      </c>
      <c r="L468" s="745">
        <v>245268.14</v>
      </c>
      <c r="M468" s="745">
        <v>184881.17</v>
      </c>
      <c r="N468" s="745">
        <v>323542.05</v>
      </c>
      <c r="O468" s="745">
        <v>229236.03</v>
      </c>
      <c r="P468" s="745">
        <v>401163.06</v>
      </c>
      <c r="Q468" s="745">
        <v>258391.4</v>
      </c>
      <c r="R468" s="745">
        <v>452184.96</v>
      </c>
      <c r="S468" s="745">
        <v>287215.14</v>
      </c>
      <c r="T468" s="745">
        <v>502626.5</v>
      </c>
    </row>
    <row r="469" spans="1:20">
      <c r="A469" s="744">
        <v>3</v>
      </c>
      <c r="B469" s="744" t="s">
        <v>1666</v>
      </c>
      <c r="C469" s="744"/>
      <c r="D469" s="744" t="s">
        <v>1273</v>
      </c>
      <c r="E469" s="744" t="s">
        <v>1416</v>
      </c>
      <c r="F469" s="744" t="s">
        <v>301</v>
      </c>
      <c r="G469" s="745">
        <v>85499.73</v>
      </c>
      <c r="H469" s="745">
        <v>136799.57</v>
      </c>
      <c r="I469" s="745">
        <v>119699.62</v>
      </c>
      <c r="J469" s="745">
        <v>191519.4</v>
      </c>
      <c r="K469" s="745">
        <v>153899.51</v>
      </c>
      <c r="L469" s="745">
        <v>246239.22</v>
      </c>
      <c r="M469" s="745">
        <v>205199.35</v>
      </c>
      <c r="N469" s="745">
        <v>328318.96999999997</v>
      </c>
      <c r="O469" s="745">
        <v>256499.19</v>
      </c>
      <c r="P469" s="745">
        <v>410398.71</v>
      </c>
      <c r="Q469" s="745">
        <v>290699.08</v>
      </c>
      <c r="R469" s="745">
        <v>465118.53</v>
      </c>
      <c r="S469" s="745">
        <v>324898.96999999997</v>
      </c>
      <c r="T469" s="745">
        <v>519838.36</v>
      </c>
    </row>
    <row r="470" spans="1:20">
      <c r="A470" s="744">
        <v>3</v>
      </c>
      <c r="B470" s="744" t="s">
        <v>1666</v>
      </c>
      <c r="C470" s="744"/>
      <c r="D470" s="744" t="s">
        <v>1273</v>
      </c>
      <c r="E470" s="744" t="s">
        <v>1457</v>
      </c>
      <c r="F470" s="744" t="s">
        <v>712</v>
      </c>
      <c r="G470" s="745">
        <v>112277.67</v>
      </c>
      <c r="H470" s="745">
        <v>196485.92</v>
      </c>
      <c r="I470" s="745">
        <v>145528.9</v>
      </c>
      <c r="J470" s="745">
        <v>254675.57</v>
      </c>
      <c r="K470" s="745">
        <v>173813.1</v>
      </c>
      <c r="L470" s="745">
        <v>304172.92</v>
      </c>
      <c r="M470" s="745">
        <v>207023.04</v>
      </c>
      <c r="N470" s="745">
        <v>362290.32</v>
      </c>
      <c r="O470" s="745">
        <v>243565.4</v>
      </c>
      <c r="P470" s="745">
        <v>426239.46</v>
      </c>
      <c r="Q470" s="745">
        <v>267012.07</v>
      </c>
      <c r="R470" s="745">
        <v>467271.12</v>
      </c>
      <c r="S470" s="745">
        <v>289637.17</v>
      </c>
      <c r="T470" s="745">
        <v>506865.06</v>
      </c>
    </row>
    <row r="471" spans="1:20">
      <c r="A471" s="744">
        <v>3</v>
      </c>
      <c r="B471" s="744" t="s">
        <v>1666</v>
      </c>
      <c r="C471" s="744"/>
      <c r="D471" s="744" t="s">
        <v>1273</v>
      </c>
      <c r="E471" s="744" t="s">
        <v>1457</v>
      </c>
      <c r="F471" s="744" t="s">
        <v>719</v>
      </c>
      <c r="G471" s="745">
        <v>88882.03</v>
      </c>
      <c r="H471" s="745">
        <v>155543.56</v>
      </c>
      <c r="I471" s="745">
        <v>116256.11</v>
      </c>
      <c r="J471" s="745">
        <v>203448.2</v>
      </c>
      <c r="K471" s="745">
        <v>140652.35999999999</v>
      </c>
      <c r="L471" s="745">
        <v>246141.64</v>
      </c>
      <c r="M471" s="745">
        <v>171757.15</v>
      </c>
      <c r="N471" s="745">
        <v>300575.02</v>
      </c>
      <c r="O471" s="745">
        <v>203587.65</v>
      </c>
      <c r="P471" s="745">
        <v>356278.39</v>
      </c>
      <c r="Q471" s="745">
        <v>224244.44</v>
      </c>
      <c r="R471" s="745">
        <v>392427.76</v>
      </c>
      <c r="S471" s="745">
        <v>243518.88</v>
      </c>
      <c r="T471" s="745">
        <v>426158.04</v>
      </c>
    </row>
    <row r="472" spans="1:20">
      <c r="A472" s="744">
        <v>3</v>
      </c>
      <c r="B472" s="744" t="s">
        <v>1666</v>
      </c>
      <c r="C472" s="744"/>
      <c r="D472" s="744" t="s">
        <v>1273</v>
      </c>
      <c r="E472" s="744" t="s">
        <v>1457</v>
      </c>
      <c r="F472" s="744" t="s">
        <v>726</v>
      </c>
      <c r="G472" s="745">
        <v>85451.22</v>
      </c>
      <c r="H472" s="745">
        <v>149539.64000000001</v>
      </c>
      <c r="I472" s="745">
        <v>116650.9</v>
      </c>
      <c r="J472" s="745">
        <v>204139.08</v>
      </c>
      <c r="K472" s="745">
        <v>147807.1</v>
      </c>
      <c r="L472" s="745">
        <v>258662.43</v>
      </c>
      <c r="M472" s="745">
        <v>194917</v>
      </c>
      <c r="N472" s="745">
        <v>341104.75</v>
      </c>
      <c r="O472" s="745">
        <v>241622.06</v>
      </c>
      <c r="P472" s="745">
        <v>422838.61</v>
      </c>
      <c r="Q472" s="745">
        <v>272308.95</v>
      </c>
      <c r="R472" s="745">
        <v>476540.66</v>
      </c>
      <c r="S472" s="745">
        <v>302635.98</v>
      </c>
      <c r="T472" s="745">
        <v>529612.97</v>
      </c>
    </row>
    <row r="473" spans="1:20">
      <c r="A473" s="744">
        <v>3</v>
      </c>
      <c r="B473" s="744" t="s">
        <v>1666</v>
      </c>
      <c r="C473" s="744"/>
      <c r="D473" s="744" t="s">
        <v>1273</v>
      </c>
      <c r="E473" s="744" t="s">
        <v>1457</v>
      </c>
      <c r="F473" s="744" t="s">
        <v>301</v>
      </c>
      <c r="G473" s="745">
        <v>90827.82</v>
      </c>
      <c r="H473" s="745">
        <v>145324.51</v>
      </c>
      <c r="I473" s="745">
        <v>127158.94</v>
      </c>
      <c r="J473" s="745">
        <v>203454.31</v>
      </c>
      <c r="K473" s="745">
        <v>163490.07</v>
      </c>
      <c r="L473" s="745">
        <v>261584.12</v>
      </c>
      <c r="M473" s="745">
        <v>217986.76</v>
      </c>
      <c r="N473" s="745">
        <v>348778.82</v>
      </c>
      <c r="O473" s="745">
        <v>272483.45</v>
      </c>
      <c r="P473" s="745">
        <v>435973.53</v>
      </c>
      <c r="Q473" s="745">
        <v>308814.58</v>
      </c>
      <c r="R473" s="745">
        <v>494103.33</v>
      </c>
      <c r="S473" s="745">
        <v>345145.7</v>
      </c>
      <c r="T473" s="745">
        <v>552233.13</v>
      </c>
    </row>
    <row r="474" spans="1:20">
      <c r="A474" s="744">
        <v>3</v>
      </c>
      <c r="B474" s="744" t="s">
        <v>1666</v>
      </c>
      <c r="C474" s="744"/>
      <c r="D474" s="744" t="s">
        <v>1273</v>
      </c>
      <c r="E474" s="744" t="s">
        <v>1496</v>
      </c>
      <c r="F474" s="744" t="s">
        <v>712</v>
      </c>
      <c r="G474" s="745">
        <v>105366.6</v>
      </c>
      <c r="H474" s="745">
        <v>184391.55</v>
      </c>
      <c r="I474" s="745">
        <v>136472.41</v>
      </c>
      <c r="J474" s="745">
        <v>238826.72</v>
      </c>
      <c r="K474" s="745">
        <v>162913.01</v>
      </c>
      <c r="L474" s="745">
        <v>285097.76</v>
      </c>
      <c r="M474" s="745">
        <v>193920.48</v>
      </c>
      <c r="N474" s="745">
        <v>339360.84</v>
      </c>
      <c r="O474" s="745">
        <v>228074.12</v>
      </c>
      <c r="P474" s="745">
        <v>399129.71</v>
      </c>
      <c r="Q474" s="745">
        <v>249985.77</v>
      </c>
      <c r="R474" s="745">
        <v>437475.11</v>
      </c>
      <c r="S474" s="745">
        <v>271088.57</v>
      </c>
      <c r="T474" s="745">
        <v>474405</v>
      </c>
    </row>
    <row r="475" spans="1:20">
      <c r="A475" s="744">
        <v>3</v>
      </c>
      <c r="B475" s="744" t="s">
        <v>1666</v>
      </c>
      <c r="C475" s="744"/>
      <c r="D475" s="744" t="s">
        <v>1273</v>
      </c>
      <c r="E475" s="744" t="s">
        <v>1496</v>
      </c>
      <c r="F475" s="744" t="s">
        <v>719</v>
      </c>
      <c r="G475" s="745">
        <v>84035.28</v>
      </c>
      <c r="H475" s="745">
        <v>147061.74</v>
      </c>
      <c r="I475" s="745">
        <v>109782.52</v>
      </c>
      <c r="J475" s="745">
        <v>192119.41</v>
      </c>
      <c r="K475" s="745">
        <v>132678.22</v>
      </c>
      <c r="L475" s="745">
        <v>232186.89</v>
      </c>
      <c r="M475" s="745">
        <v>161766.29</v>
      </c>
      <c r="N475" s="745">
        <v>283091.01</v>
      </c>
      <c r="O475" s="745">
        <v>191623.82</v>
      </c>
      <c r="P475" s="745">
        <v>335341.68</v>
      </c>
      <c r="Q475" s="745">
        <v>210991.75</v>
      </c>
      <c r="R475" s="745">
        <v>369235.57</v>
      </c>
      <c r="S475" s="745">
        <v>229039.54</v>
      </c>
      <c r="T475" s="745">
        <v>400819.19</v>
      </c>
    </row>
    <row r="476" spans="1:20">
      <c r="A476" s="744">
        <v>3</v>
      </c>
      <c r="B476" s="744" t="s">
        <v>1666</v>
      </c>
      <c r="C476" s="744"/>
      <c r="D476" s="744" t="s">
        <v>1273</v>
      </c>
      <c r="E476" s="744" t="s">
        <v>1496</v>
      </c>
      <c r="F476" s="744" t="s">
        <v>726</v>
      </c>
      <c r="G476" s="745">
        <v>81263.61</v>
      </c>
      <c r="H476" s="745">
        <v>142211.31</v>
      </c>
      <c r="I476" s="745">
        <v>111051.26</v>
      </c>
      <c r="J476" s="745">
        <v>194339.7</v>
      </c>
      <c r="K476" s="745">
        <v>140799.26</v>
      </c>
      <c r="L476" s="745">
        <v>246398.7</v>
      </c>
      <c r="M476" s="745">
        <v>185763.72</v>
      </c>
      <c r="N476" s="745">
        <v>325086.51</v>
      </c>
      <c r="O476" s="745">
        <v>230359.07</v>
      </c>
      <c r="P476" s="745">
        <v>403128.36</v>
      </c>
      <c r="Q476" s="745">
        <v>259679.17</v>
      </c>
      <c r="R476" s="745">
        <v>454438.54</v>
      </c>
      <c r="S476" s="745">
        <v>288671.15999999997</v>
      </c>
      <c r="T476" s="745">
        <v>505174.53</v>
      </c>
    </row>
    <row r="477" spans="1:20">
      <c r="A477" s="744">
        <v>3</v>
      </c>
      <c r="B477" s="744" t="s">
        <v>1666</v>
      </c>
      <c r="C477" s="744"/>
      <c r="D477" s="744" t="s">
        <v>1273</v>
      </c>
      <c r="E477" s="744" t="s">
        <v>1496</v>
      </c>
      <c r="F477" s="744" t="s">
        <v>301</v>
      </c>
      <c r="G477" s="745">
        <v>85564.4</v>
      </c>
      <c r="H477" s="745">
        <v>136903.04000000001</v>
      </c>
      <c r="I477" s="745">
        <v>119790.16</v>
      </c>
      <c r="J477" s="745">
        <v>191664.26</v>
      </c>
      <c r="K477" s="745">
        <v>154015.92000000001</v>
      </c>
      <c r="L477" s="745">
        <v>246425.48</v>
      </c>
      <c r="M477" s="745">
        <v>205354.56</v>
      </c>
      <c r="N477" s="745">
        <v>328567.3</v>
      </c>
      <c r="O477" s="745">
        <v>256693.2</v>
      </c>
      <c r="P477" s="745">
        <v>410709.13</v>
      </c>
      <c r="Q477" s="745">
        <v>290918.96000000002</v>
      </c>
      <c r="R477" s="745">
        <v>465470.35</v>
      </c>
      <c r="S477" s="745">
        <v>325144.71999999997</v>
      </c>
      <c r="T477" s="745">
        <v>520231.56</v>
      </c>
    </row>
    <row r="478" spans="1:20">
      <c r="A478" s="744">
        <v>3</v>
      </c>
      <c r="B478" s="744" t="s">
        <v>1666</v>
      </c>
      <c r="C478" s="744"/>
      <c r="D478" s="744" t="s">
        <v>1273</v>
      </c>
      <c r="E478" s="744" t="s">
        <v>1531</v>
      </c>
      <c r="F478" s="744" t="s">
        <v>712</v>
      </c>
      <c r="G478" s="745">
        <v>109382.92</v>
      </c>
      <c r="H478" s="745">
        <v>191420.11</v>
      </c>
      <c r="I478" s="745">
        <v>141727.18</v>
      </c>
      <c r="J478" s="745">
        <v>248022.56</v>
      </c>
      <c r="K478" s="745">
        <v>169230.48</v>
      </c>
      <c r="L478" s="745">
        <v>296153.34999999998</v>
      </c>
      <c r="M478" s="745">
        <v>201504.52</v>
      </c>
      <c r="N478" s="745">
        <v>352632.9</v>
      </c>
      <c r="O478" s="745">
        <v>237034.55</v>
      </c>
      <c r="P478" s="745">
        <v>414810.46</v>
      </c>
      <c r="Q478" s="745">
        <v>259830.5</v>
      </c>
      <c r="R478" s="745">
        <v>454703.37</v>
      </c>
      <c r="S478" s="745">
        <v>281807</v>
      </c>
      <c r="T478" s="745">
        <v>493162.26</v>
      </c>
    </row>
    <row r="479" spans="1:20">
      <c r="A479" s="744">
        <v>3</v>
      </c>
      <c r="B479" s="744" t="s">
        <v>1666</v>
      </c>
      <c r="C479" s="744"/>
      <c r="D479" s="744" t="s">
        <v>1273</v>
      </c>
      <c r="E479" s="744" t="s">
        <v>1531</v>
      </c>
      <c r="F479" s="744" t="s">
        <v>719</v>
      </c>
      <c r="G479" s="745">
        <v>86904.76</v>
      </c>
      <c r="H479" s="745">
        <v>152083.32</v>
      </c>
      <c r="I479" s="745">
        <v>113602.34</v>
      </c>
      <c r="J479" s="745">
        <v>198804.1</v>
      </c>
      <c r="K479" s="745">
        <v>137370.17000000001</v>
      </c>
      <c r="L479" s="745">
        <v>240397.8</v>
      </c>
      <c r="M479" s="745">
        <v>167621.6</v>
      </c>
      <c r="N479" s="745">
        <v>293337.81</v>
      </c>
      <c r="O479" s="745">
        <v>198624.55</v>
      </c>
      <c r="P479" s="745">
        <v>347592.96000000002</v>
      </c>
      <c r="Q479" s="745">
        <v>218740.02</v>
      </c>
      <c r="R479" s="745">
        <v>382795.04</v>
      </c>
      <c r="S479" s="745">
        <v>237497.27</v>
      </c>
      <c r="T479" s="745">
        <v>415620.22</v>
      </c>
    </row>
    <row r="480" spans="1:20">
      <c r="A480" s="744">
        <v>3</v>
      </c>
      <c r="B480" s="744" t="s">
        <v>1666</v>
      </c>
      <c r="C480" s="744"/>
      <c r="D480" s="744" t="s">
        <v>1273</v>
      </c>
      <c r="E480" s="744" t="s">
        <v>1531</v>
      </c>
      <c r="F480" s="744" t="s">
        <v>726</v>
      </c>
      <c r="G480" s="745">
        <v>83787.94</v>
      </c>
      <c r="H480" s="745">
        <v>146628.89000000001</v>
      </c>
      <c r="I480" s="745">
        <v>114439.2</v>
      </c>
      <c r="J480" s="745">
        <v>200268.59</v>
      </c>
      <c r="K480" s="745">
        <v>145048.68</v>
      </c>
      <c r="L480" s="745">
        <v>253835.19</v>
      </c>
      <c r="M480" s="745">
        <v>191323.78</v>
      </c>
      <c r="N480" s="745">
        <v>334816.61</v>
      </c>
      <c r="O480" s="745">
        <v>237209.91</v>
      </c>
      <c r="P480" s="745">
        <v>415117.34</v>
      </c>
      <c r="Q480" s="745">
        <v>267368.49</v>
      </c>
      <c r="R480" s="745">
        <v>467894.85</v>
      </c>
      <c r="S480" s="745">
        <v>297181.32</v>
      </c>
      <c r="T480" s="745">
        <v>520067.31</v>
      </c>
    </row>
    <row r="481" spans="1:20">
      <c r="A481" s="744">
        <v>3</v>
      </c>
      <c r="B481" s="744" t="s">
        <v>1666</v>
      </c>
      <c r="C481" s="744"/>
      <c r="D481" s="744" t="s">
        <v>1273</v>
      </c>
      <c r="E481" s="744" t="s">
        <v>1531</v>
      </c>
      <c r="F481" s="744" t="s">
        <v>301</v>
      </c>
      <c r="G481" s="745">
        <v>88650.9</v>
      </c>
      <c r="H481" s="745">
        <v>141841.44</v>
      </c>
      <c r="I481" s="745">
        <v>124111.26</v>
      </c>
      <c r="J481" s="745">
        <v>198578.01</v>
      </c>
      <c r="K481" s="745">
        <v>159571.60999999999</v>
      </c>
      <c r="L481" s="745">
        <v>255314.59</v>
      </c>
      <c r="M481" s="745">
        <v>212762.15</v>
      </c>
      <c r="N481" s="745">
        <v>340419.45</v>
      </c>
      <c r="O481" s="745">
        <v>265952.69</v>
      </c>
      <c r="P481" s="745">
        <v>425524.31</v>
      </c>
      <c r="Q481" s="745">
        <v>301413.05</v>
      </c>
      <c r="R481" s="745">
        <v>482260.88</v>
      </c>
      <c r="S481" s="745">
        <v>336873.41</v>
      </c>
      <c r="T481" s="745">
        <v>538997.46</v>
      </c>
    </row>
    <row r="482" spans="1:20">
      <c r="A482" s="744">
        <v>3</v>
      </c>
      <c r="B482" s="744" t="s">
        <v>1666</v>
      </c>
      <c r="C482" s="744"/>
      <c r="D482" s="744" t="s">
        <v>1273</v>
      </c>
      <c r="E482" s="744" t="s">
        <v>1397</v>
      </c>
      <c r="F482" s="744" t="s">
        <v>712</v>
      </c>
      <c r="G482" s="745">
        <v>108200.79</v>
      </c>
      <c r="H482" s="745">
        <v>189351.39</v>
      </c>
      <c r="I482" s="745">
        <v>140161.38</v>
      </c>
      <c r="J482" s="745">
        <v>245282.41</v>
      </c>
      <c r="K482" s="745">
        <v>167331.98000000001</v>
      </c>
      <c r="L482" s="745">
        <v>292830.96000000002</v>
      </c>
      <c r="M482" s="745">
        <v>199202.49</v>
      </c>
      <c r="N482" s="745">
        <v>348604.36</v>
      </c>
      <c r="O482" s="745">
        <v>234300.34</v>
      </c>
      <c r="P482" s="745">
        <v>410025.6</v>
      </c>
      <c r="Q482" s="745">
        <v>256818.2</v>
      </c>
      <c r="R482" s="745">
        <v>449431.85</v>
      </c>
      <c r="S482" s="745">
        <v>278512.37</v>
      </c>
      <c r="T482" s="745">
        <v>487396.65</v>
      </c>
    </row>
    <row r="483" spans="1:20">
      <c r="A483" s="744">
        <v>3</v>
      </c>
      <c r="B483" s="744" t="s">
        <v>1666</v>
      </c>
      <c r="C483" s="744"/>
      <c r="D483" s="744" t="s">
        <v>1273</v>
      </c>
      <c r="E483" s="744" t="s">
        <v>1397</v>
      </c>
      <c r="F483" s="744" t="s">
        <v>719</v>
      </c>
      <c r="G483" s="745">
        <v>86181.37</v>
      </c>
      <c r="H483" s="745">
        <v>150817.39000000001</v>
      </c>
      <c r="I483" s="745">
        <v>112610.52</v>
      </c>
      <c r="J483" s="745">
        <v>197068.41</v>
      </c>
      <c r="K483" s="745">
        <v>136121.88</v>
      </c>
      <c r="L483" s="745">
        <v>238213.28</v>
      </c>
      <c r="M483" s="745">
        <v>166011.07</v>
      </c>
      <c r="N483" s="745">
        <v>290519.37</v>
      </c>
      <c r="O483" s="745">
        <v>196674.22</v>
      </c>
      <c r="P483" s="745">
        <v>344179.89</v>
      </c>
      <c r="Q483" s="745">
        <v>216566.3</v>
      </c>
      <c r="R483" s="745">
        <v>378991.03</v>
      </c>
      <c r="S483" s="745">
        <v>235106.92</v>
      </c>
      <c r="T483" s="745">
        <v>411437.11</v>
      </c>
    </row>
    <row r="484" spans="1:20">
      <c r="A484" s="744">
        <v>3</v>
      </c>
      <c r="B484" s="744" t="s">
        <v>1666</v>
      </c>
      <c r="C484" s="744"/>
      <c r="D484" s="744" t="s">
        <v>1273</v>
      </c>
      <c r="E484" s="744" t="s">
        <v>1397</v>
      </c>
      <c r="F484" s="744" t="s">
        <v>726</v>
      </c>
      <c r="G484" s="745">
        <v>83253.100000000006</v>
      </c>
      <c r="H484" s="745">
        <v>145692.92000000001</v>
      </c>
      <c r="I484" s="745">
        <v>113748.87</v>
      </c>
      <c r="J484" s="745">
        <v>199060.53</v>
      </c>
      <c r="K484" s="745">
        <v>144203.72</v>
      </c>
      <c r="L484" s="745">
        <v>252356.51</v>
      </c>
      <c r="M484" s="745">
        <v>190239.5</v>
      </c>
      <c r="N484" s="745">
        <v>332919.13</v>
      </c>
      <c r="O484" s="745">
        <v>235894.26</v>
      </c>
      <c r="P484" s="745">
        <v>412814.95</v>
      </c>
      <c r="Q484" s="745">
        <v>265907.40000000002</v>
      </c>
      <c r="R484" s="745">
        <v>465337.95</v>
      </c>
      <c r="S484" s="745">
        <v>295581.86</v>
      </c>
      <c r="T484" s="745">
        <v>517268.25</v>
      </c>
    </row>
    <row r="485" spans="1:20">
      <c r="A485" s="744">
        <v>3</v>
      </c>
      <c r="B485" s="744" t="s">
        <v>1666</v>
      </c>
      <c r="C485" s="744"/>
      <c r="D485" s="744" t="s">
        <v>1273</v>
      </c>
      <c r="E485" s="744" t="s">
        <v>1397</v>
      </c>
      <c r="F485" s="744" t="s">
        <v>301</v>
      </c>
      <c r="G485" s="745">
        <v>87805.99</v>
      </c>
      <c r="H485" s="745">
        <v>140489.59</v>
      </c>
      <c r="I485" s="745">
        <v>122928.39</v>
      </c>
      <c r="J485" s="745">
        <v>196685.43</v>
      </c>
      <c r="K485" s="745">
        <v>158050.79</v>
      </c>
      <c r="L485" s="745">
        <v>252881.27</v>
      </c>
      <c r="M485" s="745">
        <v>210734.39</v>
      </c>
      <c r="N485" s="745">
        <v>337175.02</v>
      </c>
      <c r="O485" s="745">
        <v>263417.98</v>
      </c>
      <c r="P485" s="745">
        <v>421468.78</v>
      </c>
      <c r="Q485" s="745">
        <v>298540.38</v>
      </c>
      <c r="R485" s="745">
        <v>477664.62</v>
      </c>
      <c r="S485" s="745">
        <v>333662.78000000003</v>
      </c>
      <c r="T485" s="745">
        <v>533860.46</v>
      </c>
    </row>
    <row r="486" spans="1:20">
      <c r="A486" s="744">
        <v>3</v>
      </c>
      <c r="B486" s="744" t="s">
        <v>1666</v>
      </c>
      <c r="C486" s="744"/>
      <c r="D486" s="744" t="s">
        <v>1273</v>
      </c>
      <c r="E486" s="744" t="s">
        <v>1581</v>
      </c>
      <c r="F486" s="744" t="s">
        <v>712</v>
      </c>
      <c r="G486" s="745">
        <v>108852.41</v>
      </c>
      <c r="H486" s="745">
        <v>190491.72</v>
      </c>
      <c r="I486" s="745">
        <v>141057.04</v>
      </c>
      <c r="J486" s="745">
        <v>246849.81</v>
      </c>
      <c r="K486" s="745">
        <v>168444.87</v>
      </c>
      <c r="L486" s="745">
        <v>294778.53000000003</v>
      </c>
      <c r="M486" s="745">
        <v>200590.02</v>
      </c>
      <c r="N486" s="745">
        <v>351032.54</v>
      </c>
      <c r="O486" s="745">
        <v>235972.08</v>
      </c>
      <c r="P486" s="745">
        <v>412951.14</v>
      </c>
      <c r="Q486" s="745">
        <v>258673.5</v>
      </c>
      <c r="R486" s="745">
        <v>452678.63</v>
      </c>
      <c r="S486" s="745">
        <v>280566.06</v>
      </c>
      <c r="T486" s="745">
        <v>490990.61</v>
      </c>
    </row>
    <row r="487" spans="1:20">
      <c r="A487" s="744">
        <v>3</v>
      </c>
      <c r="B487" s="744" t="s">
        <v>1666</v>
      </c>
      <c r="C487" s="744"/>
      <c r="D487" s="744" t="s">
        <v>1273</v>
      </c>
      <c r="E487" s="744" t="s">
        <v>1581</v>
      </c>
      <c r="F487" s="744" t="s">
        <v>719</v>
      </c>
      <c r="G487" s="745">
        <v>86374.25</v>
      </c>
      <c r="H487" s="745">
        <v>151154.94</v>
      </c>
      <c r="I487" s="745">
        <v>112932.2</v>
      </c>
      <c r="J487" s="745">
        <v>197631.35</v>
      </c>
      <c r="K487" s="745">
        <v>136584.56</v>
      </c>
      <c r="L487" s="745">
        <v>239022.99</v>
      </c>
      <c r="M487" s="745">
        <v>166707.10999999999</v>
      </c>
      <c r="N487" s="745">
        <v>291737.44</v>
      </c>
      <c r="O487" s="745">
        <v>197562.08</v>
      </c>
      <c r="P487" s="745">
        <v>345733.65</v>
      </c>
      <c r="Q487" s="745">
        <v>217583.03</v>
      </c>
      <c r="R487" s="745">
        <v>380770.3</v>
      </c>
      <c r="S487" s="745">
        <v>236256.33</v>
      </c>
      <c r="T487" s="745">
        <v>413448.57</v>
      </c>
    </row>
    <row r="488" spans="1:20">
      <c r="A488" s="744">
        <v>3</v>
      </c>
      <c r="B488" s="744" t="s">
        <v>1666</v>
      </c>
      <c r="C488" s="744"/>
      <c r="D488" s="744" t="s">
        <v>1273</v>
      </c>
      <c r="E488" s="744" t="s">
        <v>1581</v>
      </c>
      <c r="F488" s="744" t="s">
        <v>726</v>
      </c>
      <c r="G488" s="745">
        <v>83194.31</v>
      </c>
      <c r="H488" s="745">
        <v>145590.04999999999</v>
      </c>
      <c r="I488" s="745">
        <v>113608.13</v>
      </c>
      <c r="J488" s="745">
        <v>198814.22</v>
      </c>
      <c r="K488" s="745">
        <v>143980.16</v>
      </c>
      <c r="L488" s="745">
        <v>251965.28</v>
      </c>
      <c r="M488" s="745">
        <v>189899.08</v>
      </c>
      <c r="N488" s="745">
        <v>332323.40000000002</v>
      </c>
      <c r="O488" s="745">
        <v>235429.05</v>
      </c>
      <c r="P488" s="745">
        <v>412000.83</v>
      </c>
      <c r="Q488" s="745">
        <v>265350.17</v>
      </c>
      <c r="R488" s="745">
        <v>464362.8</v>
      </c>
      <c r="S488" s="745">
        <v>294925.56</v>
      </c>
      <c r="T488" s="745">
        <v>516119.72</v>
      </c>
    </row>
    <row r="489" spans="1:20">
      <c r="A489" s="744">
        <v>3</v>
      </c>
      <c r="B489" s="744" t="s">
        <v>1666</v>
      </c>
      <c r="C489" s="744"/>
      <c r="D489" s="744" t="s">
        <v>1273</v>
      </c>
      <c r="E489" s="744" t="s">
        <v>1581</v>
      </c>
      <c r="F489" s="744" t="s">
        <v>301</v>
      </c>
      <c r="G489" s="745">
        <v>88163.77</v>
      </c>
      <c r="H489" s="745">
        <v>141062.04</v>
      </c>
      <c r="I489" s="745">
        <v>123429.28</v>
      </c>
      <c r="J489" s="745">
        <v>197486.85</v>
      </c>
      <c r="K489" s="745">
        <v>158694.79</v>
      </c>
      <c r="L489" s="745">
        <v>253911.67</v>
      </c>
      <c r="M489" s="745">
        <v>211593.05</v>
      </c>
      <c r="N489" s="745">
        <v>338548.89</v>
      </c>
      <c r="O489" s="745">
        <v>264491.32</v>
      </c>
      <c r="P489" s="745">
        <v>423186.12</v>
      </c>
      <c r="Q489" s="745">
        <v>299756.83</v>
      </c>
      <c r="R489" s="745">
        <v>479610.93</v>
      </c>
      <c r="S489" s="745">
        <v>335022.34000000003</v>
      </c>
      <c r="T489" s="745">
        <v>536035.75</v>
      </c>
    </row>
    <row r="490" spans="1:20">
      <c r="A490" s="744">
        <v>3</v>
      </c>
      <c r="B490" s="744" t="s">
        <v>1666</v>
      </c>
      <c r="C490" s="744"/>
      <c r="D490" s="744" t="s">
        <v>1273</v>
      </c>
      <c r="E490" s="744" t="s">
        <v>1519</v>
      </c>
      <c r="F490" s="744" t="s">
        <v>712</v>
      </c>
      <c r="G490" s="745">
        <v>105548.28</v>
      </c>
      <c r="H490" s="745">
        <v>184709.48</v>
      </c>
      <c r="I490" s="745">
        <v>136810.70000000001</v>
      </c>
      <c r="J490" s="745">
        <v>239418.72</v>
      </c>
      <c r="K490" s="745">
        <v>163403.95000000001</v>
      </c>
      <c r="L490" s="745">
        <v>285956.90999999997</v>
      </c>
      <c r="M490" s="745">
        <v>194630.04</v>
      </c>
      <c r="N490" s="745">
        <v>340602.57</v>
      </c>
      <c r="O490" s="745">
        <v>228988.04</v>
      </c>
      <c r="P490" s="745">
        <v>400729.06</v>
      </c>
      <c r="Q490" s="745">
        <v>251033.25</v>
      </c>
      <c r="R490" s="745">
        <v>439308.18</v>
      </c>
      <c r="S490" s="745">
        <v>272307.71000000002</v>
      </c>
      <c r="T490" s="745">
        <v>476538.49</v>
      </c>
    </row>
    <row r="491" spans="1:20">
      <c r="A491" s="744">
        <v>3</v>
      </c>
      <c r="B491" s="744" t="s">
        <v>1666</v>
      </c>
      <c r="C491" s="744"/>
      <c r="D491" s="744" t="s">
        <v>1273</v>
      </c>
      <c r="E491" s="744" t="s">
        <v>1519</v>
      </c>
      <c r="F491" s="744" t="s">
        <v>719</v>
      </c>
      <c r="G491" s="745">
        <v>83528.850000000006</v>
      </c>
      <c r="H491" s="745">
        <v>146175.49</v>
      </c>
      <c r="I491" s="745">
        <v>109259.84</v>
      </c>
      <c r="J491" s="745">
        <v>191204.72</v>
      </c>
      <c r="K491" s="745">
        <v>132193.85</v>
      </c>
      <c r="L491" s="745">
        <v>231339.23</v>
      </c>
      <c r="M491" s="745">
        <v>161438.62</v>
      </c>
      <c r="N491" s="745">
        <v>282517.58</v>
      </c>
      <c r="O491" s="745">
        <v>191361.92000000001</v>
      </c>
      <c r="P491" s="745">
        <v>334883.34999999998</v>
      </c>
      <c r="Q491" s="745">
        <v>210781.35</v>
      </c>
      <c r="R491" s="745">
        <v>368867.37</v>
      </c>
      <c r="S491" s="745">
        <v>228902.25</v>
      </c>
      <c r="T491" s="745">
        <v>400578.95</v>
      </c>
    </row>
    <row r="492" spans="1:20">
      <c r="A492" s="744">
        <v>3</v>
      </c>
      <c r="B492" s="744" t="s">
        <v>1666</v>
      </c>
      <c r="C492" s="744"/>
      <c r="D492" s="744" t="s">
        <v>1273</v>
      </c>
      <c r="E492" s="744" t="s">
        <v>1519</v>
      </c>
      <c r="F492" s="744" t="s">
        <v>726</v>
      </c>
      <c r="G492" s="745">
        <v>80285</v>
      </c>
      <c r="H492" s="745">
        <v>140498.76</v>
      </c>
      <c r="I492" s="745">
        <v>109593.54</v>
      </c>
      <c r="J492" s="745">
        <v>191788.7</v>
      </c>
      <c r="K492" s="745">
        <v>138861.15</v>
      </c>
      <c r="L492" s="745">
        <v>243007.02</v>
      </c>
      <c r="M492" s="745">
        <v>183116.08</v>
      </c>
      <c r="N492" s="745">
        <v>320453.13</v>
      </c>
      <c r="O492" s="745">
        <v>226989.97</v>
      </c>
      <c r="P492" s="745">
        <v>397232.46</v>
      </c>
      <c r="Q492" s="745">
        <v>255815.88</v>
      </c>
      <c r="R492" s="745">
        <v>447677.79</v>
      </c>
      <c r="S492" s="745">
        <v>284303.09999999998</v>
      </c>
      <c r="T492" s="745">
        <v>497530.42</v>
      </c>
    </row>
    <row r="493" spans="1:20">
      <c r="A493" s="744">
        <v>3</v>
      </c>
      <c r="B493" s="744" t="s">
        <v>1666</v>
      </c>
      <c r="C493" s="744"/>
      <c r="D493" s="744" t="s">
        <v>1273</v>
      </c>
      <c r="E493" s="744" t="s">
        <v>1519</v>
      </c>
      <c r="F493" s="744" t="s">
        <v>301</v>
      </c>
      <c r="G493" s="745">
        <v>85370.39</v>
      </c>
      <c r="H493" s="745">
        <v>136592.62</v>
      </c>
      <c r="I493" s="745">
        <v>119518.54</v>
      </c>
      <c r="J493" s="745">
        <v>191229.67</v>
      </c>
      <c r="K493" s="745">
        <v>153666.70000000001</v>
      </c>
      <c r="L493" s="745">
        <v>245866.72</v>
      </c>
      <c r="M493" s="745">
        <v>204888.93</v>
      </c>
      <c r="N493" s="745">
        <v>327822.28999999998</v>
      </c>
      <c r="O493" s="745">
        <v>256111.16</v>
      </c>
      <c r="P493" s="745">
        <v>409777.86</v>
      </c>
      <c r="Q493" s="745">
        <v>290259.31</v>
      </c>
      <c r="R493" s="745">
        <v>464414.91</v>
      </c>
      <c r="S493" s="745">
        <v>324407.46999999997</v>
      </c>
      <c r="T493" s="745">
        <v>519051.96</v>
      </c>
    </row>
    <row r="494" spans="1:20">
      <c r="A494" s="744">
        <v>3</v>
      </c>
      <c r="B494" s="744" t="s">
        <v>1666</v>
      </c>
      <c r="C494" s="744"/>
      <c r="D494" s="744" t="s">
        <v>1273</v>
      </c>
      <c r="E494" s="744" t="s">
        <v>1611</v>
      </c>
      <c r="F494" s="744" t="s">
        <v>712</v>
      </c>
      <c r="G494" s="745">
        <v>113399.23</v>
      </c>
      <c r="H494" s="745">
        <v>198448.66</v>
      </c>
      <c r="I494" s="745">
        <v>146981.93</v>
      </c>
      <c r="J494" s="745">
        <v>257218.38</v>
      </c>
      <c r="K494" s="745">
        <v>175547.95</v>
      </c>
      <c r="L494" s="745">
        <v>307208.92</v>
      </c>
      <c r="M494" s="745">
        <v>209088.54</v>
      </c>
      <c r="N494" s="745">
        <v>365904.94</v>
      </c>
      <c r="O494" s="745">
        <v>245994.96</v>
      </c>
      <c r="P494" s="745">
        <v>430491.19</v>
      </c>
      <c r="Q494" s="745">
        <v>269675.21000000002</v>
      </c>
      <c r="R494" s="745">
        <v>471931.61</v>
      </c>
      <c r="S494" s="745">
        <v>292525.42</v>
      </c>
      <c r="T494" s="745">
        <v>511919.48</v>
      </c>
    </row>
    <row r="495" spans="1:20">
      <c r="A495" s="744">
        <v>3</v>
      </c>
      <c r="B495" s="744" t="s">
        <v>1666</v>
      </c>
      <c r="C495" s="744"/>
      <c r="D495" s="744" t="s">
        <v>1273</v>
      </c>
      <c r="E495" s="744" t="s">
        <v>1611</v>
      </c>
      <c r="F495" s="744" t="s">
        <v>719</v>
      </c>
      <c r="G495" s="745">
        <v>89774.23</v>
      </c>
      <c r="H495" s="745">
        <v>157104.9</v>
      </c>
      <c r="I495" s="745">
        <v>117422.16</v>
      </c>
      <c r="J495" s="745">
        <v>205488.77</v>
      </c>
      <c r="K495" s="745">
        <v>142062.12</v>
      </c>
      <c r="L495" s="745">
        <v>248608.7</v>
      </c>
      <c r="M495" s="745">
        <v>173476.91</v>
      </c>
      <c r="N495" s="745">
        <v>303584.59000000003</v>
      </c>
      <c r="O495" s="745">
        <v>205625.27</v>
      </c>
      <c r="P495" s="745">
        <v>359844.23</v>
      </c>
      <c r="Q495" s="745">
        <v>226488.28</v>
      </c>
      <c r="R495" s="745">
        <v>396354.49</v>
      </c>
      <c r="S495" s="745">
        <v>245954.98</v>
      </c>
      <c r="T495" s="745">
        <v>430421.22</v>
      </c>
    </row>
    <row r="496" spans="1:20">
      <c r="A496" s="744">
        <v>3</v>
      </c>
      <c r="B496" s="744" t="s">
        <v>1666</v>
      </c>
      <c r="C496" s="744"/>
      <c r="D496" s="744" t="s">
        <v>1273</v>
      </c>
      <c r="E496" s="744" t="s">
        <v>1611</v>
      </c>
      <c r="F496" s="744" t="s">
        <v>726</v>
      </c>
      <c r="G496" s="745">
        <v>86312.26</v>
      </c>
      <c r="H496" s="745">
        <v>151046.45000000001</v>
      </c>
      <c r="I496" s="745">
        <v>117827.13</v>
      </c>
      <c r="J496" s="745">
        <v>206197.48</v>
      </c>
      <c r="K496" s="745">
        <v>149298.09</v>
      </c>
      <c r="L496" s="745">
        <v>261271.66</v>
      </c>
      <c r="M496" s="745">
        <v>196883.82</v>
      </c>
      <c r="N496" s="745">
        <v>344546.69</v>
      </c>
      <c r="O496" s="745">
        <v>244060.74</v>
      </c>
      <c r="P496" s="745">
        <v>427106.3</v>
      </c>
      <c r="Q496" s="745">
        <v>275057.78999999998</v>
      </c>
      <c r="R496" s="745">
        <v>481351.14</v>
      </c>
      <c r="S496" s="745">
        <v>305691.46000000002</v>
      </c>
      <c r="T496" s="745">
        <v>534960.05000000005</v>
      </c>
    </row>
    <row r="497" spans="1:20">
      <c r="A497" s="744">
        <v>3</v>
      </c>
      <c r="B497" s="744" t="s">
        <v>1666</v>
      </c>
      <c r="C497" s="744"/>
      <c r="D497" s="744" t="s">
        <v>1273</v>
      </c>
      <c r="E497" s="744" t="s">
        <v>1611</v>
      </c>
      <c r="F497" s="744" t="s">
        <v>301</v>
      </c>
      <c r="G497" s="745">
        <v>91737.39</v>
      </c>
      <c r="H497" s="745">
        <v>146779.82</v>
      </c>
      <c r="I497" s="745">
        <v>128432.34</v>
      </c>
      <c r="J497" s="745">
        <v>205491.75</v>
      </c>
      <c r="K497" s="745">
        <v>165127.29999999999</v>
      </c>
      <c r="L497" s="745">
        <v>264203.68</v>
      </c>
      <c r="M497" s="745">
        <v>220169.73</v>
      </c>
      <c r="N497" s="745">
        <v>352271.57</v>
      </c>
      <c r="O497" s="745">
        <v>275212.15999999997</v>
      </c>
      <c r="P497" s="745">
        <v>440339.46</v>
      </c>
      <c r="Q497" s="745">
        <v>311907.12</v>
      </c>
      <c r="R497" s="745">
        <v>499051.39</v>
      </c>
      <c r="S497" s="745">
        <v>348602.07</v>
      </c>
      <c r="T497" s="745">
        <v>557763.31999999995</v>
      </c>
    </row>
    <row r="498" spans="1:20">
      <c r="A498" s="744">
        <v>3</v>
      </c>
      <c r="B498" s="744" t="s">
        <v>1666</v>
      </c>
      <c r="C498" s="744"/>
      <c r="D498" s="744" t="s">
        <v>1273</v>
      </c>
      <c r="E498" s="744" t="s">
        <v>1623</v>
      </c>
      <c r="F498" s="744" t="s">
        <v>712</v>
      </c>
      <c r="G498" s="745">
        <v>109261.8</v>
      </c>
      <c r="H498" s="745">
        <v>191208.15</v>
      </c>
      <c r="I498" s="745">
        <v>141501.65</v>
      </c>
      <c r="J498" s="745">
        <v>247627.89</v>
      </c>
      <c r="K498" s="745">
        <v>168903.18</v>
      </c>
      <c r="L498" s="745">
        <v>295580.57</v>
      </c>
      <c r="M498" s="745">
        <v>201031.47</v>
      </c>
      <c r="N498" s="745">
        <v>351805.07</v>
      </c>
      <c r="O498" s="745">
        <v>236425.26</v>
      </c>
      <c r="P498" s="745">
        <v>413744.21</v>
      </c>
      <c r="Q498" s="745">
        <v>259132.18</v>
      </c>
      <c r="R498" s="745">
        <v>453481.31</v>
      </c>
      <c r="S498" s="745">
        <v>280994.24</v>
      </c>
      <c r="T498" s="745">
        <v>491739.91</v>
      </c>
    </row>
    <row r="499" spans="1:20">
      <c r="A499" s="744">
        <v>3</v>
      </c>
      <c r="B499" s="744" t="s">
        <v>1666</v>
      </c>
      <c r="C499" s="744"/>
      <c r="D499" s="744" t="s">
        <v>1273</v>
      </c>
      <c r="E499" s="744" t="s">
        <v>1623</v>
      </c>
      <c r="F499" s="744" t="s">
        <v>719</v>
      </c>
      <c r="G499" s="745">
        <v>87242.37</v>
      </c>
      <c r="H499" s="745">
        <v>152674.15</v>
      </c>
      <c r="I499" s="745">
        <v>113950.79</v>
      </c>
      <c r="J499" s="745">
        <v>199413.89</v>
      </c>
      <c r="K499" s="745">
        <v>137693.09</v>
      </c>
      <c r="L499" s="745">
        <v>240962.9</v>
      </c>
      <c r="M499" s="745">
        <v>167840.05</v>
      </c>
      <c r="N499" s="745">
        <v>293720.08</v>
      </c>
      <c r="O499" s="745">
        <v>198799.14</v>
      </c>
      <c r="P499" s="745">
        <v>347898.5</v>
      </c>
      <c r="Q499" s="745">
        <v>218880.28</v>
      </c>
      <c r="R499" s="745">
        <v>383040.5</v>
      </c>
      <c r="S499" s="745">
        <v>237588.78</v>
      </c>
      <c r="T499" s="745">
        <v>415780.37</v>
      </c>
    </row>
    <row r="500" spans="1:20">
      <c r="A500" s="744">
        <v>3</v>
      </c>
      <c r="B500" s="744" t="s">
        <v>1666</v>
      </c>
      <c r="C500" s="744"/>
      <c r="D500" s="744" t="s">
        <v>1273</v>
      </c>
      <c r="E500" s="744" t="s">
        <v>1623</v>
      </c>
      <c r="F500" s="744" t="s">
        <v>726</v>
      </c>
      <c r="G500" s="745">
        <v>84440.34</v>
      </c>
      <c r="H500" s="745">
        <v>147770.59</v>
      </c>
      <c r="I500" s="745">
        <v>115411</v>
      </c>
      <c r="J500" s="745">
        <v>201969.26</v>
      </c>
      <c r="K500" s="745">
        <v>146340.75</v>
      </c>
      <c r="L500" s="745">
        <v>256096.31</v>
      </c>
      <c r="M500" s="745">
        <v>193088.87</v>
      </c>
      <c r="N500" s="745">
        <v>337905.52</v>
      </c>
      <c r="O500" s="745">
        <v>239455.97</v>
      </c>
      <c r="P500" s="745">
        <v>419047.94</v>
      </c>
      <c r="Q500" s="745">
        <v>269944.01</v>
      </c>
      <c r="R500" s="745">
        <v>472402.01</v>
      </c>
      <c r="S500" s="745">
        <v>300093.36</v>
      </c>
      <c r="T500" s="745">
        <v>525163.37</v>
      </c>
    </row>
    <row r="501" spans="1:20">
      <c r="A501" s="744">
        <v>3</v>
      </c>
      <c r="B501" s="744" t="s">
        <v>1666</v>
      </c>
      <c r="C501" s="744"/>
      <c r="D501" s="744" t="s">
        <v>1273</v>
      </c>
      <c r="E501" s="744" t="s">
        <v>1623</v>
      </c>
      <c r="F501" s="744" t="s">
        <v>301</v>
      </c>
      <c r="G501" s="745">
        <v>88780.24</v>
      </c>
      <c r="H501" s="745">
        <v>142048.38</v>
      </c>
      <c r="I501" s="745">
        <v>124292.33</v>
      </c>
      <c r="J501" s="745">
        <v>198867.73</v>
      </c>
      <c r="K501" s="745">
        <v>159804.43</v>
      </c>
      <c r="L501" s="745">
        <v>255687.09</v>
      </c>
      <c r="M501" s="745">
        <v>213072.57</v>
      </c>
      <c r="N501" s="745">
        <v>340916.11</v>
      </c>
      <c r="O501" s="745">
        <v>266340.71000000002</v>
      </c>
      <c r="P501" s="745">
        <v>426145.14</v>
      </c>
      <c r="Q501" s="745">
        <v>301852.81</v>
      </c>
      <c r="R501" s="745">
        <v>482964.5</v>
      </c>
      <c r="S501" s="745">
        <v>337364.9</v>
      </c>
      <c r="T501" s="745">
        <v>539783.85</v>
      </c>
    </row>
    <row r="502" spans="1:20">
      <c r="A502" s="744">
        <v>3</v>
      </c>
      <c r="B502" s="744" t="s">
        <v>1666</v>
      </c>
      <c r="C502" s="744"/>
      <c r="D502" s="744" t="s">
        <v>1273</v>
      </c>
      <c r="E502" s="744" t="s">
        <v>1633</v>
      </c>
      <c r="F502" s="744" t="s">
        <v>712</v>
      </c>
      <c r="G502" s="745">
        <v>111156.11</v>
      </c>
      <c r="H502" s="745">
        <v>194523.18</v>
      </c>
      <c r="I502" s="745">
        <v>144075.87</v>
      </c>
      <c r="J502" s="745">
        <v>252132.77</v>
      </c>
      <c r="K502" s="745">
        <v>172078.24</v>
      </c>
      <c r="L502" s="745">
        <v>301136.92</v>
      </c>
      <c r="M502" s="745">
        <v>204957.54</v>
      </c>
      <c r="N502" s="745">
        <v>358675.7</v>
      </c>
      <c r="O502" s="745">
        <v>241135.85</v>
      </c>
      <c r="P502" s="745">
        <v>421987.73</v>
      </c>
      <c r="Q502" s="745">
        <v>264348.94</v>
      </c>
      <c r="R502" s="745">
        <v>462610.64</v>
      </c>
      <c r="S502" s="745">
        <v>286748.93</v>
      </c>
      <c r="T502" s="745">
        <v>501810.63</v>
      </c>
    </row>
    <row r="503" spans="1:20">
      <c r="A503" s="744">
        <v>3</v>
      </c>
      <c r="B503" s="744" t="s">
        <v>1666</v>
      </c>
      <c r="C503" s="744"/>
      <c r="D503" s="744" t="s">
        <v>1273</v>
      </c>
      <c r="E503" s="744" t="s">
        <v>1633</v>
      </c>
      <c r="F503" s="744" t="s">
        <v>719</v>
      </c>
      <c r="G503" s="745">
        <v>87989.84</v>
      </c>
      <c r="H503" s="745">
        <v>153982.21</v>
      </c>
      <c r="I503" s="745">
        <v>115090.07</v>
      </c>
      <c r="J503" s="745">
        <v>201407.62</v>
      </c>
      <c r="K503" s="745">
        <v>139242.60999999999</v>
      </c>
      <c r="L503" s="745">
        <v>243674.57</v>
      </c>
      <c r="M503" s="745">
        <v>170037.4</v>
      </c>
      <c r="N503" s="745">
        <v>297565.45</v>
      </c>
      <c r="O503" s="745">
        <v>201550.03</v>
      </c>
      <c r="P503" s="745">
        <v>352712.55</v>
      </c>
      <c r="Q503" s="745">
        <v>222000.59</v>
      </c>
      <c r="R503" s="745">
        <v>388501.03</v>
      </c>
      <c r="S503" s="745">
        <v>241082.78</v>
      </c>
      <c r="T503" s="745">
        <v>421894.86</v>
      </c>
    </row>
    <row r="504" spans="1:20">
      <c r="A504" s="744">
        <v>3</v>
      </c>
      <c r="B504" s="744" t="s">
        <v>1666</v>
      </c>
      <c r="C504" s="744"/>
      <c r="D504" s="744" t="s">
        <v>1273</v>
      </c>
      <c r="E504" s="744" t="s">
        <v>1633</v>
      </c>
      <c r="F504" s="744" t="s">
        <v>726</v>
      </c>
      <c r="G504" s="745">
        <v>84590.19</v>
      </c>
      <c r="H504" s="745">
        <v>148032.82999999999</v>
      </c>
      <c r="I504" s="745">
        <v>115474.68</v>
      </c>
      <c r="J504" s="745">
        <v>202080.69</v>
      </c>
      <c r="K504" s="745">
        <v>146316.10999999999</v>
      </c>
      <c r="L504" s="745">
        <v>256053.2</v>
      </c>
      <c r="M504" s="745">
        <v>192950.18</v>
      </c>
      <c r="N504" s="745">
        <v>337662.82</v>
      </c>
      <c r="O504" s="745">
        <v>239183.38</v>
      </c>
      <c r="P504" s="745">
        <v>418570.92</v>
      </c>
      <c r="Q504" s="745">
        <v>269560.11</v>
      </c>
      <c r="R504" s="745">
        <v>471730.19</v>
      </c>
      <c r="S504" s="745">
        <v>299580.5</v>
      </c>
      <c r="T504" s="745">
        <v>524265.88</v>
      </c>
    </row>
    <row r="505" spans="1:20">
      <c r="A505" s="744">
        <v>3</v>
      </c>
      <c r="B505" s="744" t="s">
        <v>1666</v>
      </c>
      <c r="C505" s="744"/>
      <c r="D505" s="744" t="s">
        <v>1273</v>
      </c>
      <c r="E505" s="744" t="s">
        <v>1633</v>
      </c>
      <c r="F505" s="744" t="s">
        <v>301</v>
      </c>
      <c r="G505" s="745">
        <v>89918.25</v>
      </c>
      <c r="H505" s="745">
        <v>143869.20000000001</v>
      </c>
      <c r="I505" s="745">
        <v>125885.54</v>
      </c>
      <c r="J505" s="745">
        <v>201416.87</v>
      </c>
      <c r="K505" s="745">
        <v>161852.84</v>
      </c>
      <c r="L505" s="745">
        <v>258964.55</v>
      </c>
      <c r="M505" s="745">
        <v>215803.79</v>
      </c>
      <c r="N505" s="745">
        <v>345286.07</v>
      </c>
      <c r="O505" s="745">
        <v>269754.74</v>
      </c>
      <c r="P505" s="745">
        <v>431607.59</v>
      </c>
      <c r="Q505" s="745">
        <v>305722.03999999998</v>
      </c>
      <c r="R505" s="745">
        <v>489155.26</v>
      </c>
      <c r="S505" s="745">
        <v>341689.33</v>
      </c>
      <c r="T505" s="745">
        <v>546702.93999999994</v>
      </c>
    </row>
    <row r="506" spans="1:20">
      <c r="A506" s="744">
        <v>3</v>
      </c>
      <c r="B506" s="744" t="s">
        <v>1666</v>
      </c>
      <c r="C506" s="744"/>
      <c r="D506" s="744" t="s">
        <v>1275</v>
      </c>
      <c r="E506" s="744" t="s">
        <v>1326</v>
      </c>
      <c r="F506" s="744" t="s">
        <v>712</v>
      </c>
      <c r="G506" s="745">
        <v>109909.61</v>
      </c>
      <c r="H506" s="745">
        <v>192341.81</v>
      </c>
      <c r="I506" s="745">
        <v>142685.18</v>
      </c>
      <c r="J506" s="745">
        <v>249699.06</v>
      </c>
      <c r="K506" s="745">
        <v>170607.45</v>
      </c>
      <c r="L506" s="745">
        <v>298563.03999999998</v>
      </c>
      <c r="M506" s="745">
        <v>203478.88</v>
      </c>
      <c r="N506" s="745">
        <v>356088.04</v>
      </c>
      <c r="O506" s="745">
        <v>239569.29</v>
      </c>
      <c r="P506" s="745">
        <v>419246.27</v>
      </c>
      <c r="Q506" s="745">
        <v>262731.32</v>
      </c>
      <c r="R506" s="745">
        <v>459779.81</v>
      </c>
      <c r="S506" s="745">
        <v>285175.67999999999</v>
      </c>
      <c r="T506" s="745">
        <v>499057.44</v>
      </c>
    </row>
    <row r="507" spans="1:20">
      <c r="A507" s="744">
        <v>3</v>
      </c>
      <c r="B507" s="744" t="s">
        <v>1666</v>
      </c>
      <c r="C507" s="744"/>
      <c r="D507" s="744" t="s">
        <v>1275</v>
      </c>
      <c r="E507" s="744" t="s">
        <v>1326</v>
      </c>
      <c r="F507" s="744" t="s">
        <v>719</v>
      </c>
      <c r="G507" s="745">
        <v>85580.11</v>
      </c>
      <c r="H507" s="745">
        <v>149765.19</v>
      </c>
      <c r="I507" s="745">
        <v>112243.94</v>
      </c>
      <c r="J507" s="745">
        <v>196426.9</v>
      </c>
      <c r="K507" s="745">
        <v>136123.07999999999</v>
      </c>
      <c r="L507" s="745">
        <v>238215.39</v>
      </c>
      <c r="M507" s="745">
        <v>166805.32</v>
      </c>
      <c r="N507" s="745">
        <v>291909.31</v>
      </c>
      <c r="O507" s="745">
        <v>197995.79</v>
      </c>
      <c r="P507" s="745">
        <v>346492.64</v>
      </c>
      <c r="Q507" s="745">
        <v>218256.57</v>
      </c>
      <c r="R507" s="745">
        <v>381949.01</v>
      </c>
      <c r="S507" s="745">
        <v>237216.53</v>
      </c>
      <c r="T507" s="745">
        <v>415128.93</v>
      </c>
    </row>
    <row r="508" spans="1:20">
      <c r="A508" s="744">
        <v>3</v>
      </c>
      <c r="B508" s="744" t="s">
        <v>1666</v>
      </c>
      <c r="C508" s="744"/>
      <c r="D508" s="744" t="s">
        <v>1275</v>
      </c>
      <c r="E508" s="744" t="s">
        <v>1326</v>
      </c>
      <c r="F508" s="744" t="s">
        <v>726</v>
      </c>
      <c r="G508" s="745">
        <v>81197.42</v>
      </c>
      <c r="H508" s="745">
        <v>142095.49</v>
      </c>
      <c r="I508" s="745">
        <v>110576.6</v>
      </c>
      <c r="J508" s="745">
        <v>193509.05</v>
      </c>
      <c r="K508" s="745">
        <v>139910.56</v>
      </c>
      <c r="L508" s="745">
        <v>244843.49</v>
      </c>
      <c r="M508" s="745">
        <v>184302.1</v>
      </c>
      <c r="N508" s="745">
        <v>322528.67</v>
      </c>
      <c r="O508" s="745">
        <v>228272.64000000001</v>
      </c>
      <c r="P508" s="745">
        <v>399477.11</v>
      </c>
      <c r="Q508" s="745">
        <v>257118.55</v>
      </c>
      <c r="R508" s="745">
        <v>449957.47</v>
      </c>
      <c r="S508" s="745">
        <v>285590.25</v>
      </c>
      <c r="T508" s="745">
        <v>499782.94</v>
      </c>
    </row>
    <row r="509" spans="1:20">
      <c r="A509" s="744">
        <v>3</v>
      </c>
      <c r="B509" s="744" t="s">
        <v>1666</v>
      </c>
      <c r="C509" s="744"/>
      <c r="D509" s="744" t="s">
        <v>1275</v>
      </c>
      <c r="E509" s="744" t="s">
        <v>1326</v>
      </c>
      <c r="F509" s="744" t="s">
        <v>301</v>
      </c>
      <c r="G509" s="745">
        <v>88163.69</v>
      </c>
      <c r="H509" s="745">
        <v>141061.91</v>
      </c>
      <c r="I509" s="745">
        <v>123429.17</v>
      </c>
      <c r="J509" s="745">
        <v>197486.68</v>
      </c>
      <c r="K509" s="745">
        <v>158694.65</v>
      </c>
      <c r="L509" s="745">
        <v>253911.44</v>
      </c>
      <c r="M509" s="745">
        <v>211592.87</v>
      </c>
      <c r="N509" s="745">
        <v>338548.59</v>
      </c>
      <c r="O509" s="745">
        <v>264491.08</v>
      </c>
      <c r="P509" s="745">
        <v>423185.74</v>
      </c>
      <c r="Q509" s="745">
        <v>299756.56</v>
      </c>
      <c r="R509" s="745">
        <v>479610.51</v>
      </c>
      <c r="S509" s="745">
        <v>335022.03999999998</v>
      </c>
      <c r="T509" s="745">
        <v>536035.27</v>
      </c>
    </row>
    <row r="510" spans="1:20">
      <c r="A510" s="744">
        <v>3</v>
      </c>
      <c r="B510" s="744" t="s">
        <v>1666</v>
      </c>
      <c r="C510" s="744"/>
      <c r="D510" s="744" t="s">
        <v>1275</v>
      </c>
      <c r="E510" s="744" t="s">
        <v>1371</v>
      </c>
      <c r="F510" s="744" t="s">
        <v>712</v>
      </c>
      <c r="G510" s="745">
        <v>111103.8</v>
      </c>
      <c r="H510" s="745">
        <v>194431.65</v>
      </c>
      <c r="I510" s="745">
        <v>144266.96</v>
      </c>
      <c r="J510" s="745">
        <v>252467.18</v>
      </c>
      <c r="K510" s="745">
        <v>172525.34</v>
      </c>
      <c r="L510" s="745">
        <v>301919.34999999998</v>
      </c>
      <c r="M510" s="745">
        <v>205804.4</v>
      </c>
      <c r="N510" s="745">
        <v>360157.7</v>
      </c>
      <c r="O510" s="745">
        <v>242331.41</v>
      </c>
      <c r="P510" s="745">
        <v>424079.96</v>
      </c>
      <c r="Q510" s="745">
        <v>265774.37</v>
      </c>
      <c r="R510" s="745">
        <v>465105.14</v>
      </c>
      <c r="S510" s="745">
        <v>288503.94</v>
      </c>
      <c r="T510" s="745">
        <v>504881.89</v>
      </c>
    </row>
    <row r="511" spans="1:20">
      <c r="A511" s="744">
        <v>3</v>
      </c>
      <c r="B511" s="744" t="s">
        <v>1666</v>
      </c>
      <c r="C511" s="744"/>
      <c r="D511" s="744" t="s">
        <v>1275</v>
      </c>
      <c r="E511" s="744" t="s">
        <v>1371</v>
      </c>
      <c r="F511" s="744" t="s">
        <v>719</v>
      </c>
      <c r="G511" s="745">
        <v>86310.88</v>
      </c>
      <c r="H511" s="745">
        <v>151044.04999999999</v>
      </c>
      <c r="I511" s="745">
        <v>113245.89</v>
      </c>
      <c r="J511" s="745">
        <v>198180.3</v>
      </c>
      <c r="K511" s="745">
        <v>137384.12</v>
      </c>
      <c r="L511" s="745">
        <v>240422.21</v>
      </c>
      <c r="M511" s="745">
        <v>168432.29</v>
      </c>
      <c r="N511" s="745">
        <v>294756.52</v>
      </c>
      <c r="O511" s="745">
        <v>199966.03</v>
      </c>
      <c r="P511" s="745">
        <v>349940.55</v>
      </c>
      <c r="Q511" s="745">
        <v>220452.48000000001</v>
      </c>
      <c r="R511" s="745">
        <v>385791.84</v>
      </c>
      <c r="S511" s="745">
        <v>239631.28</v>
      </c>
      <c r="T511" s="745">
        <v>419354.73</v>
      </c>
    </row>
    <row r="512" spans="1:20">
      <c r="A512" s="744">
        <v>3</v>
      </c>
      <c r="B512" s="744" t="s">
        <v>1666</v>
      </c>
      <c r="C512" s="744"/>
      <c r="D512" s="744" t="s">
        <v>1275</v>
      </c>
      <c r="E512" s="744" t="s">
        <v>1371</v>
      </c>
      <c r="F512" s="744" t="s">
        <v>726</v>
      </c>
      <c r="G512" s="745">
        <v>81737.72</v>
      </c>
      <c r="H512" s="745">
        <v>143041.01</v>
      </c>
      <c r="I512" s="745">
        <v>111273.97</v>
      </c>
      <c r="J512" s="745">
        <v>194729.45</v>
      </c>
      <c r="K512" s="745">
        <v>140764.15</v>
      </c>
      <c r="L512" s="745">
        <v>246337.26</v>
      </c>
      <c r="M512" s="745">
        <v>185397.44</v>
      </c>
      <c r="N512" s="745">
        <v>324445.52</v>
      </c>
      <c r="O512" s="745">
        <v>229601.72</v>
      </c>
      <c r="P512" s="745">
        <v>401803.01</v>
      </c>
      <c r="Q512" s="745">
        <v>258594.55</v>
      </c>
      <c r="R512" s="745">
        <v>452540.46</v>
      </c>
      <c r="S512" s="745">
        <v>287206.03999999998</v>
      </c>
      <c r="T512" s="745">
        <v>502610.56</v>
      </c>
    </row>
    <row r="513" spans="1:20">
      <c r="A513" s="744">
        <v>3</v>
      </c>
      <c r="B513" s="744" t="s">
        <v>1666</v>
      </c>
      <c r="C513" s="744"/>
      <c r="D513" s="744" t="s">
        <v>1275</v>
      </c>
      <c r="E513" s="744" t="s">
        <v>1371</v>
      </c>
      <c r="F513" s="744" t="s">
        <v>301</v>
      </c>
      <c r="G513" s="745">
        <v>89017.22</v>
      </c>
      <c r="H513" s="745">
        <v>142427.56</v>
      </c>
      <c r="I513" s="745">
        <v>124624.11</v>
      </c>
      <c r="J513" s="745">
        <v>199398.58</v>
      </c>
      <c r="K513" s="745">
        <v>160231</v>
      </c>
      <c r="L513" s="745">
        <v>256369.6</v>
      </c>
      <c r="M513" s="745">
        <v>213641.33</v>
      </c>
      <c r="N513" s="745">
        <v>341826.13</v>
      </c>
      <c r="O513" s="745">
        <v>267051.65999999997</v>
      </c>
      <c r="P513" s="745">
        <v>427282.67</v>
      </c>
      <c r="Q513" s="745">
        <v>302658.55</v>
      </c>
      <c r="R513" s="745">
        <v>484253.69</v>
      </c>
      <c r="S513" s="745">
        <v>338265.44</v>
      </c>
      <c r="T513" s="745">
        <v>541224.71</v>
      </c>
    </row>
    <row r="514" spans="1:20">
      <c r="A514" s="744">
        <v>3</v>
      </c>
      <c r="B514" s="744" t="s">
        <v>1666</v>
      </c>
      <c r="C514" s="744"/>
      <c r="D514" s="744" t="s">
        <v>1275</v>
      </c>
      <c r="E514" s="744" t="s">
        <v>1318</v>
      </c>
      <c r="F514" s="744" t="s">
        <v>712</v>
      </c>
      <c r="G514" s="745">
        <v>114220.22</v>
      </c>
      <c r="H514" s="745">
        <v>199885.39</v>
      </c>
      <c r="I514" s="745">
        <v>148167.01999999999</v>
      </c>
      <c r="J514" s="745">
        <v>259292.28</v>
      </c>
      <c r="K514" s="745">
        <v>177065.63</v>
      </c>
      <c r="L514" s="745">
        <v>309864.84999999998</v>
      </c>
      <c r="M514" s="745">
        <v>211043.06</v>
      </c>
      <c r="N514" s="745">
        <v>369325.36</v>
      </c>
      <c r="O514" s="745">
        <v>248387.57</v>
      </c>
      <c r="P514" s="745">
        <v>434678.25</v>
      </c>
      <c r="Q514" s="745">
        <v>272351.77</v>
      </c>
      <c r="R514" s="745">
        <v>476615.59</v>
      </c>
      <c r="S514" s="745">
        <v>295526.33</v>
      </c>
      <c r="T514" s="745">
        <v>517171.07</v>
      </c>
    </row>
    <row r="515" spans="1:20">
      <c r="A515" s="744">
        <v>3</v>
      </c>
      <c r="B515" s="744" t="s">
        <v>1666</v>
      </c>
      <c r="C515" s="744"/>
      <c r="D515" s="744" t="s">
        <v>1275</v>
      </c>
      <c r="E515" s="744" t="s">
        <v>1318</v>
      </c>
      <c r="F515" s="744" t="s">
        <v>719</v>
      </c>
      <c r="G515" s="745">
        <v>89659.02</v>
      </c>
      <c r="H515" s="745">
        <v>156903.28</v>
      </c>
      <c r="I515" s="745">
        <v>117435.86</v>
      </c>
      <c r="J515" s="745">
        <v>205512.76</v>
      </c>
      <c r="K515" s="745">
        <v>142252.84</v>
      </c>
      <c r="L515" s="745">
        <v>248942.46</v>
      </c>
      <c r="M515" s="745">
        <v>174020.23</v>
      </c>
      <c r="N515" s="745">
        <v>304535.40999999997</v>
      </c>
      <c r="O515" s="745">
        <v>206418.13</v>
      </c>
      <c r="P515" s="745">
        <v>361231.73</v>
      </c>
      <c r="Q515" s="745">
        <v>227453.45</v>
      </c>
      <c r="R515" s="745">
        <v>398043.54</v>
      </c>
      <c r="S515" s="745">
        <v>247110.42</v>
      </c>
      <c r="T515" s="745">
        <v>432443.24</v>
      </c>
    </row>
    <row r="516" spans="1:20">
      <c r="A516" s="744">
        <v>3</v>
      </c>
      <c r="B516" s="744" t="s">
        <v>1666</v>
      </c>
      <c r="C516" s="744"/>
      <c r="D516" s="744" t="s">
        <v>1275</v>
      </c>
      <c r="E516" s="744" t="s">
        <v>1318</v>
      </c>
      <c r="F516" s="744" t="s">
        <v>726</v>
      </c>
      <c r="G516" s="745">
        <v>85622.9</v>
      </c>
      <c r="H516" s="745">
        <v>149840.07</v>
      </c>
      <c r="I516" s="745">
        <v>116742.75</v>
      </c>
      <c r="J516" s="745">
        <v>204299.81</v>
      </c>
      <c r="K516" s="745">
        <v>147816.95000000001</v>
      </c>
      <c r="L516" s="745">
        <v>258679.66</v>
      </c>
      <c r="M516" s="745">
        <v>194822.56</v>
      </c>
      <c r="N516" s="745">
        <v>340939.48</v>
      </c>
      <c r="O516" s="745">
        <v>241403.16</v>
      </c>
      <c r="P516" s="745">
        <v>422455.54</v>
      </c>
      <c r="Q516" s="745">
        <v>271984.67</v>
      </c>
      <c r="R516" s="745">
        <v>475973.18</v>
      </c>
      <c r="S516" s="745">
        <v>302188.39</v>
      </c>
      <c r="T516" s="745">
        <v>528829.68999999994</v>
      </c>
    </row>
    <row r="517" spans="1:20">
      <c r="A517" s="744">
        <v>3</v>
      </c>
      <c r="B517" s="744" t="s">
        <v>1666</v>
      </c>
      <c r="C517" s="744"/>
      <c r="D517" s="744" t="s">
        <v>1275</v>
      </c>
      <c r="E517" s="744" t="s">
        <v>1318</v>
      </c>
      <c r="F517" s="744" t="s">
        <v>301</v>
      </c>
      <c r="G517" s="745">
        <v>92000.31</v>
      </c>
      <c r="H517" s="745">
        <v>147200.49</v>
      </c>
      <c r="I517" s="745">
        <v>128800.43</v>
      </c>
      <c r="J517" s="745">
        <v>206080.69</v>
      </c>
      <c r="K517" s="745">
        <v>165600.54999999999</v>
      </c>
      <c r="L517" s="745">
        <v>264960.88</v>
      </c>
      <c r="M517" s="745">
        <v>220800.73</v>
      </c>
      <c r="N517" s="745">
        <v>353281.18</v>
      </c>
      <c r="O517" s="745">
        <v>276000.92</v>
      </c>
      <c r="P517" s="745">
        <v>441601.47</v>
      </c>
      <c r="Q517" s="745">
        <v>312801.03999999998</v>
      </c>
      <c r="R517" s="745">
        <v>500481.67</v>
      </c>
      <c r="S517" s="745">
        <v>349601.16</v>
      </c>
      <c r="T517" s="745">
        <v>559361.87</v>
      </c>
    </row>
    <row r="518" spans="1:20">
      <c r="A518" s="744">
        <v>3</v>
      </c>
      <c r="B518" s="744" t="s">
        <v>1666</v>
      </c>
      <c r="C518" s="744"/>
      <c r="D518" s="744" t="s">
        <v>1275</v>
      </c>
      <c r="E518" s="744" t="s">
        <v>1459</v>
      </c>
      <c r="F518" s="744" t="s">
        <v>712</v>
      </c>
      <c r="G518" s="745">
        <v>109312.51</v>
      </c>
      <c r="H518" s="745">
        <v>191296.9</v>
      </c>
      <c r="I518" s="745">
        <v>141894.29</v>
      </c>
      <c r="J518" s="745">
        <v>248315.01</v>
      </c>
      <c r="K518" s="745">
        <v>169648.52</v>
      </c>
      <c r="L518" s="745">
        <v>296884.90000000002</v>
      </c>
      <c r="M518" s="745">
        <v>202316.13</v>
      </c>
      <c r="N518" s="745">
        <v>354053.22</v>
      </c>
      <c r="O518" s="745">
        <v>238188.25</v>
      </c>
      <c r="P518" s="745">
        <v>416829.43</v>
      </c>
      <c r="Q518" s="745">
        <v>261209.81</v>
      </c>
      <c r="R518" s="745">
        <v>457117.16</v>
      </c>
      <c r="S518" s="745">
        <v>283511.56</v>
      </c>
      <c r="T518" s="745">
        <v>496145.23</v>
      </c>
    </row>
    <row r="519" spans="1:20">
      <c r="A519" s="744">
        <v>3</v>
      </c>
      <c r="B519" s="744" t="s">
        <v>1666</v>
      </c>
      <c r="C519" s="744"/>
      <c r="D519" s="744" t="s">
        <v>1275</v>
      </c>
      <c r="E519" s="744" t="s">
        <v>1459</v>
      </c>
      <c r="F519" s="744" t="s">
        <v>719</v>
      </c>
      <c r="G519" s="745">
        <v>85214.73</v>
      </c>
      <c r="H519" s="745">
        <v>149125.76999999999</v>
      </c>
      <c r="I519" s="745">
        <v>111742.97</v>
      </c>
      <c r="J519" s="745">
        <v>195550.2</v>
      </c>
      <c r="K519" s="745">
        <v>135492.57</v>
      </c>
      <c r="L519" s="745">
        <v>237111.99</v>
      </c>
      <c r="M519" s="745">
        <v>165991.84</v>
      </c>
      <c r="N519" s="745">
        <v>290485.71999999997</v>
      </c>
      <c r="O519" s="745">
        <v>197010.68</v>
      </c>
      <c r="P519" s="745">
        <v>344768.69</v>
      </c>
      <c r="Q519" s="745">
        <v>217158.63</v>
      </c>
      <c r="R519" s="745">
        <v>380027.6</v>
      </c>
      <c r="S519" s="745">
        <v>236009.16</v>
      </c>
      <c r="T519" s="745">
        <v>413016.04</v>
      </c>
    </row>
    <row r="520" spans="1:20">
      <c r="A520" s="744">
        <v>3</v>
      </c>
      <c r="B520" s="744" t="s">
        <v>1666</v>
      </c>
      <c r="C520" s="744"/>
      <c r="D520" s="744" t="s">
        <v>1275</v>
      </c>
      <c r="E520" s="744" t="s">
        <v>1459</v>
      </c>
      <c r="F520" s="744" t="s">
        <v>726</v>
      </c>
      <c r="G520" s="745">
        <v>80927.28</v>
      </c>
      <c r="H520" s="745">
        <v>141622.73000000001</v>
      </c>
      <c r="I520" s="745">
        <v>110227.92</v>
      </c>
      <c r="J520" s="745">
        <v>192898.86</v>
      </c>
      <c r="K520" s="745">
        <v>139483.78</v>
      </c>
      <c r="L520" s="745">
        <v>244096.61</v>
      </c>
      <c r="M520" s="745">
        <v>183754.43</v>
      </c>
      <c r="N520" s="745">
        <v>321570.25</v>
      </c>
      <c r="O520" s="745">
        <v>227608.1</v>
      </c>
      <c r="P520" s="745">
        <v>398314.17</v>
      </c>
      <c r="Q520" s="745">
        <v>256380.56</v>
      </c>
      <c r="R520" s="745">
        <v>448665.98</v>
      </c>
      <c r="S520" s="745">
        <v>284782.36</v>
      </c>
      <c r="T520" s="745">
        <v>498369.13</v>
      </c>
    </row>
    <row r="521" spans="1:20">
      <c r="A521" s="744">
        <v>3</v>
      </c>
      <c r="B521" s="744" t="s">
        <v>1666</v>
      </c>
      <c r="C521" s="744"/>
      <c r="D521" s="744" t="s">
        <v>1275</v>
      </c>
      <c r="E521" s="744" t="s">
        <v>1459</v>
      </c>
      <c r="F521" s="744" t="s">
        <v>301</v>
      </c>
      <c r="G521" s="745">
        <v>87736.93</v>
      </c>
      <c r="H521" s="745">
        <v>140379.1</v>
      </c>
      <c r="I521" s="745">
        <v>122831.71</v>
      </c>
      <c r="J521" s="745">
        <v>196530.74</v>
      </c>
      <c r="K521" s="745">
        <v>157926.48000000001</v>
      </c>
      <c r="L521" s="745">
        <v>252682.37</v>
      </c>
      <c r="M521" s="745">
        <v>210568.64</v>
      </c>
      <c r="N521" s="745">
        <v>336909.83</v>
      </c>
      <c r="O521" s="745">
        <v>263210.8</v>
      </c>
      <c r="P521" s="745">
        <v>421137.29</v>
      </c>
      <c r="Q521" s="745">
        <v>298305.58</v>
      </c>
      <c r="R521" s="745">
        <v>477288.93</v>
      </c>
      <c r="S521" s="745">
        <v>333400.34999999998</v>
      </c>
      <c r="T521" s="745">
        <v>533440.56999999995</v>
      </c>
    </row>
    <row r="522" spans="1:20">
      <c r="A522" s="744">
        <v>3</v>
      </c>
      <c r="B522" s="744" t="s">
        <v>1666</v>
      </c>
      <c r="C522" s="744"/>
      <c r="D522" s="744" t="s">
        <v>1275</v>
      </c>
      <c r="E522" s="744" t="s">
        <v>1498</v>
      </c>
      <c r="F522" s="744" t="s">
        <v>712</v>
      </c>
      <c r="G522" s="745">
        <v>111831.85</v>
      </c>
      <c r="H522" s="745">
        <v>195705.74</v>
      </c>
      <c r="I522" s="745">
        <v>145003.48000000001</v>
      </c>
      <c r="J522" s="745">
        <v>253756.08</v>
      </c>
      <c r="K522" s="745">
        <v>173229.88</v>
      </c>
      <c r="L522" s="745">
        <v>303152.28999999998</v>
      </c>
      <c r="M522" s="745">
        <v>206392.05</v>
      </c>
      <c r="N522" s="745">
        <v>361186.08</v>
      </c>
      <c r="O522" s="745">
        <v>242863.38</v>
      </c>
      <c r="P522" s="745">
        <v>425010.91</v>
      </c>
      <c r="Q522" s="745">
        <v>266265.71000000002</v>
      </c>
      <c r="R522" s="745">
        <v>465964.99</v>
      </c>
      <c r="S522" s="745">
        <v>288869.84999999998</v>
      </c>
      <c r="T522" s="745">
        <v>505522.24</v>
      </c>
    </row>
    <row r="523" spans="1:20">
      <c r="A523" s="744">
        <v>3</v>
      </c>
      <c r="B523" s="744" t="s">
        <v>1666</v>
      </c>
      <c r="C523" s="744"/>
      <c r="D523" s="744" t="s">
        <v>1275</v>
      </c>
      <c r="E523" s="744" t="s">
        <v>1498</v>
      </c>
      <c r="F523" s="744" t="s">
        <v>719</v>
      </c>
      <c r="G523" s="745">
        <v>88197.48</v>
      </c>
      <c r="H523" s="745">
        <v>154345.59</v>
      </c>
      <c r="I523" s="745">
        <v>115431.99</v>
      </c>
      <c r="J523" s="745">
        <v>202005.98</v>
      </c>
      <c r="K523" s="745">
        <v>139730.76999999999</v>
      </c>
      <c r="L523" s="745">
        <v>244528.85</v>
      </c>
      <c r="M523" s="745">
        <v>170766.3</v>
      </c>
      <c r="N523" s="745">
        <v>298841.03000000003</v>
      </c>
      <c r="O523" s="745">
        <v>202477.69</v>
      </c>
      <c r="P523" s="745">
        <v>354335.95</v>
      </c>
      <c r="Q523" s="745">
        <v>223061.67</v>
      </c>
      <c r="R523" s="745">
        <v>390357.92</v>
      </c>
      <c r="S523" s="745">
        <v>242280.95999999999</v>
      </c>
      <c r="T523" s="745">
        <v>423991.68</v>
      </c>
    </row>
    <row r="524" spans="1:20">
      <c r="A524" s="744">
        <v>3</v>
      </c>
      <c r="B524" s="744" t="s">
        <v>1666</v>
      </c>
      <c r="C524" s="744"/>
      <c r="D524" s="744" t="s">
        <v>1275</v>
      </c>
      <c r="E524" s="744" t="s">
        <v>1498</v>
      </c>
      <c r="F524" s="744" t="s">
        <v>726</v>
      </c>
      <c r="G524" s="745">
        <v>84542.31</v>
      </c>
      <c r="H524" s="745">
        <v>147949.04999999999</v>
      </c>
      <c r="I524" s="745">
        <v>115348.02</v>
      </c>
      <c r="J524" s="745">
        <v>201859.03</v>
      </c>
      <c r="K524" s="745">
        <v>146109.79</v>
      </c>
      <c r="L524" s="745">
        <v>255692.14</v>
      </c>
      <c r="M524" s="745">
        <v>192631.89</v>
      </c>
      <c r="N524" s="745">
        <v>337105.81</v>
      </c>
      <c r="O524" s="745">
        <v>238745.02</v>
      </c>
      <c r="P524" s="745">
        <v>417803.78</v>
      </c>
      <c r="Q524" s="745">
        <v>269032.69</v>
      </c>
      <c r="R524" s="745">
        <v>470807.21</v>
      </c>
      <c r="S524" s="745">
        <v>298956.84000000003</v>
      </c>
      <c r="T524" s="745">
        <v>523174.47</v>
      </c>
    </row>
    <row r="525" spans="1:20">
      <c r="A525" s="744">
        <v>3</v>
      </c>
      <c r="B525" s="744" t="s">
        <v>1666</v>
      </c>
      <c r="C525" s="744"/>
      <c r="D525" s="744" t="s">
        <v>1275</v>
      </c>
      <c r="E525" s="744" t="s">
        <v>1498</v>
      </c>
      <c r="F525" s="744" t="s">
        <v>301</v>
      </c>
      <c r="G525" s="745">
        <v>90293.26</v>
      </c>
      <c r="H525" s="745">
        <v>144469.22</v>
      </c>
      <c r="I525" s="745">
        <v>126410.57</v>
      </c>
      <c r="J525" s="745">
        <v>202256.91</v>
      </c>
      <c r="K525" s="745">
        <v>162527.87</v>
      </c>
      <c r="L525" s="745">
        <v>260044.6</v>
      </c>
      <c r="M525" s="745">
        <v>216703.83</v>
      </c>
      <c r="N525" s="745">
        <v>346726.14</v>
      </c>
      <c r="O525" s="745">
        <v>270879.78999999998</v>
      </c>
      <c r="P525" s="745">
        <v>433407.67</v>
      </c>
      <c r="Q525" s="745">
        <v>306997.09999999998</v>
      </c>
      <c r="R525" s="745">
        <v>491195.36</v>
      </c>
      <c r="S525" s="745">
        <v>343114.4</v>
      </c>
      <c r="T525" s="745">
        <v>548983.05000000005</v>
      </c>
    </row>
    <row r="526" spans="1:20">
      <c r="A526" s="744">
        <v>3</v>
      </c>
      <c r="B526" s="744" t="s">
        <v>1666</v>
      </c>
      <c r="C526" s="744"/>
      <c r="D526" s="744" t="s">
        <v>1275</v>
      </c>
      <c r="E526" s="744" t="s">
        <v>1533</v>
      </c>
      <c r="F526" s="744" t="s">
        <v>712</v>
      </c>
      <c r="G526" s="745">
        <v>109312.51</v>
      </c>
      <c r="H526" s="745">
        <v>191296.9</v>
      </c>
      <c r="I526" s="745">
        <v>141894.29</v>
      </c>
      <c r="J526" s="745">
        <v>248315.01</v>
      </c>
      <c r="K526" s="745">
        <v>169648.52</v>
      </c>
      <c r="L526" s="745">
        <v>296884.90000000002</v>
      </c>
      <c r="M526" s="745">
        <v>202316.13</v>
      </c>
      <c r="N526" s="745">
        <v>354053.22</v>
      </c>
      <c r="O526" s="745">
        <v>238188.25</v>
      </c>
      <c r="P526" s="745">
        <v>416829.43</v>
      </c>
      <c r="Q526" s="745">
        <v>261209.81</v>
      </c>
      <c r="R526" s="745">
        <v>457117.16</v>
      </c>
      <c r="S526" s="745">
        <v>283511.56</v>
      </c>
      <c r="T526" s="745">
        <v>496145.23</v>
      </c>
    </row>
    <row r="527" spans="1:20">
      <c r="A527" s="744">
        <v>3</v>
      </c>
      <c r="B527" s="744" t="s">
        <v>1666</v>
      </c>
      <c r="C527" s="744"/>
      <c r="D527" s="744" t="s">
        <v>1275</v>
      </c>
      <c r="E527" s="744" t="s">
        <v>1533</v>
      </c>
      <c r="F527" s="744" t="s">
        <v>719</v>
      </c>
      <c r="G527" s="745">
        <v>85214.73</v>
      </c>
      <c r="H527" s="745">
        <v>149125.76999999999</v>
      </c>
      <c r="I527" s="745">
        <v>111742.97</v>
      </c>
      <c r="J527" s="745">
        <v>195550.2</v>
      </c>
      <c r="K527" s="745">
        <v>135492.57</v>
      </c>
      <c r="L527" s="745">
        <v>237111.99</v>
      </c>
      <c r="M527" s="745">
        <v>165991.84</v>
      </c>
      <c r="N527" s="745">
        <v>290485.71999999997</v>
      </c>
      <c r="O527" s="745">
        <v>197010.68</v>
      </c>
      <c r="P527" s="745">
        <v>344768.69</v>
      </c>
      <c r="Q527" s="745">
        <v>217158.63</v>
      </c>
      <c r="R527" s="745">
        <v>380027.6</v>
      </c>
      <c r="S527" s="745">
        <v>236009.16</v>
      </c>
      <c r="T527" s="745">
        <v>413016.04</v>
      </c>
    </row>
    <row r="528" spans="1:20">
      <c r="A528" s="744">
        <v>3</v>
      </c>
      <c r="B528" s="744" t="s">
        <v>1666</v>
      </c>
      <c r="C528" s="744"/>
      <c r="D528" s="744" t="s">
        <v>1275</v>
      </c>
      <c r="E528" s="744" t="s">
        <v>1533</v>
      </c>
      <c r="F528" s="744" t="s">
        <v>726</v>
      </c>
      <c r="G528" s="745">
        <v>80927.28</v>
      </c>
      <c r="H528" s="745">
        <v>141622.73000000001</v>
      </c>
      <c r="I528" s="745">
        <v>110227.92</v>
      </c>
      <c r="J528" s="745">
        <v>192898.86</v>
      </c>
      <c r="K528" s="745">
        <v>139483.78</v>
      </c>
      <c r="L528" s="745">
        <v>244096.61</v>
      </c>
      <c r="M528" s="745">
        <v>183754.43</v>
      </c>
      <c r="N528" s="745">
        <v>321570.25</v>
      </c>
      <c r="O528" s="745">
        <v>227608.1</v>
      </c>
      <c r="P528" s="745">
        <v>398314.17</v>
      </c>
      <c r="Q528" s="745">
        <v>256380.56</v>
      </c>
      <c r="R528" s="745">
        <v>448665.98</v>
      </c>
      <c r="S528" s="745">
        <v>284782.36</v>
      </c>
      <c r="T528" s="745">
        <v>498369.13</v>
      </c>
    </row>
    <row r="529" spans="1:20">
      <c r="A529" s="744">
        <v>3</v>
      </c>
      <c r="B529" s="744" t="s">
        <v>1666</v>
      </c>
      <c r="C529" s="744"/>
      <c r="D529" s="744" t="s">
        <v>1275</v>
      </c>
      <c r="E529" s="744" t="s">
        <v>1533</v>
      </c>
      <c r="F529" s="744" t="s">
        <v>301</v>
      </c>
      <c r="G529" s="745">
        <v>87736.93</v>
      </c>
      <c r="H529" s="745">
        <v>140379.1</v>
      </c>
      <c r="I529" s="745">
        <v>122831.71</v>
      </c>
      <c r="J529" s="745">
        <v>196530.74</v>
      </c>
      <c r="K529" s="745">
        <v>157926.48000000001</v>
      </c>
      <c r="L529" s="745">
        <v>252682.37</v>
      </c>
      <c r="M529" s="745">
        <v>210568.64</v>
      </c>
      <c r="N529" s="745">
        <v>336909.83</v>
      </c>
      <c r="O529" s="745">
        <v>263210.8</v>
      </c>
      <c r="P529" s="745">
        <v>421137.29</v>
      </c>
      <c r="Q529" s="745">
        <v>298305.58</v>
      </c>
      <c r="R529" s="745">
        <v>477288.93</v>
      </c>
      <c r="S529" s="745">
        <v>333400.34999999998</v>
      </c>
      <c r="T529" s="745">
        <v>533440.56999999995</v>
      </c>
    </row>
    <row r="530" spans="1:20">
      <c r="A530" s="744">
        <v>3</v>
      </c>
      <c r="B530" s="744" t="s">
        <v>1666</v>
      </c>
      <c r="C530" s="744"/>
      <c r="D530" s="744" t="s">
        <v>1275</v>
      </c>
      <c r="E530" s="744" t="s">
        <v>1560</v>
      </c>
      <c r="F530" s="744" t="s">
        <v>712</v>
      </c>
      <c r="G530" s="745">
        <v>109179.34</v>
      </c>
      <c r="H530" s="745">
        <v>191063.84</v>
      </c>
      <c r="I530" s="745">
        <v>141652.79999999999</v>
      </c>
      <c r="J530" s="745">
        <v>247892.4</v>
      </c>
      <c r="K530" s="745">
        <v>169301.85</v>
      </c>
      <c r="L530" s="745">
        <v>296278.24</v>
      </c>
      <c r="M530" s="745">
        <v>201819.6</v>
      </c>
      <c r="N530" s="745">
        <v>353184.3</v>
      </c>
      <c r="O530" s="745">
        <v>237551.08</v>
      </c>
      <c r="P530" s="745">
        <v>415714.38</v>
      </c>
      <c r="Q530" s="745">
        <v>260480.76</v>
      </c>
      <c r="R530" s="745">
        <v>455841.33</v>
      </c>
      <c r="S530" s="745">
        <v>282665.19</v>
      </c>
      <c r="T530" s="745">
        <v>494664.09</v>
      </c>
    </row>
    <row r="531" spans="1:20">
      <c r="A531" s="744">
        <v>3</v>
      </c>
      <c r="B531" s="744" t="s">
        <v>1666</v>
      </c>
      <c r="C531" s="744"/>
      <c r="D531" s="744" t="s">
        <v>1275</v>
      </c>
      <c r="E531" s="744" t="s">
        <v>1560</v>
      </c>
      <c r="F531" s="744" t="s">
        <v>719</v>
      </c>
      <c r="G531" s="745">
        <v>85544.97</v>
      </c>
      <c r="H531" s="745">
        <v>149703.69</v>
      </c>
      <c r="I531" s="745">
        <v>112081.31</v>
      </c>
      <c r="J531" s="745">
        <v>196142.29</v>
      </c>
      <c r="K531" s="745">
        <v>135802.75</v>
      </c>
      <c r="L531" s="745">
        <v>237654.81</v>
      </c>
      <c r="M531" s="745">
        <v>166193.85999999999</v>
      </c>
      <c r="N531" s="745">
        <v>290839.25</v>
      </c>
      <c r="O531" s="745">
        <v>197165.39</v>
      </c>
      <c r="P531" s="745">
        <v>345039.43</v>
      </c>
      <c r="Q531" s="745">
        <v>217276.72</v>
      </c>
      <c r="R531" s="745">
        <v>380234.26</v>
      </c>
      <c r="S531" s="745">
        <v>236076.3</v>
      </c>
      <c r="T531" s="745">
        <v>413133.53</v>
      </c>
    </row>
    <row r="532" spans="1:20">
      <c r="A532" s="744">
        <v>3</v>
      </c>
      <c r="B532" s="744" t="s">
        <v>1666</v>
      </c>
      <c r="C532" s="744"/>
      <c r="D532" s="744" t="s">
        <v>1275</v>
      </c>
      <c r="E532" s="744" t="s">
        <v>1560</v>
      </c>
      <c r="F532" s="744" t="s">
        <v>726</v>
      </c>
      <c r="G532" s="745">
        <v>81574.22</v>
      </c>
      <c r="H532" s="745">
        <v>142754.89000000001</v>
      </c>
      <c r="I532" s="745">
        <v>111192.69</v>
      </c>
      <c r="J532" s="745">
        <v>194587.21</v>
      </c>
      <c r="K532" s="745">
        <v>140767.23000000001</v>
      </c>
      <c r="L532" s="745">
        <v>246342.65</v>
      </c>
      <c r="M532" s="745">
        <v>185508.47</v>
      </c>
      <c r="N532" s="745">
        <v>324639.83</v>
      </c>
      <c r="O532" s="745">
        <v>229840.74</v>
      </c>
      <c r="P532" s="745">
        <v>402221.3</v>
      </c>
      <c r="Q532" s="745">
        <v>258941.18</v>
      </c>
      <c r="R532" s="745">
        <v>453147.07</v>
      </c>
      <c r="S532" s="745">
        <v>287678.09000000003</v>
      </c>
      <c r="T532" s="745">
        <v>503436.66</v>
      </c>
    </row>
    <row r="533" spans="1:20">
      <c r="A533" s="744">
        <v>3</v>
      </c>
      <c r="B533" s="744" t="s">
        <v>1666</v>
      </c>
      <c r="C533" s="744"/>
      <c r="D533" s="744" t="s">
        <v>1275</v>
      </c>
      <c r="E533" s="744" t="s">
        <v>1560</v>
      </c>
      <c r="F533" s="744" t="s">
        <v>301</v>
      </c>
      <c r="G533" s="745">
        <v>87857.66</v>
      </c>
      <c r="H533" s="745">
        <v>140572.26</v>
      </c>
      <c r="I533" s="745">
        <v>123000.72</v>
      </c>
      <c r="J533" s="745">
        <v>196801.16</v>
      </c>
      <c r="K533" s="745">
        <v>158143.79</v>
      </c>
      <c r="L533" s="745">
        <v>253030.06</v>
      </c>
      <c r="M533" s="745">
        <v>210858.38</v>
      </c>
      <c r="N533" s="745">
        <v>337373.41</v>
      </c>
      <c r="O533" s="745">
        <v>263572.98</v>
      </c>
      <c r="P533" s="745">
        <v>421716.77</v>
      </c>
      <c r="Q533" s="745">
        <v>298716.03999999998</v>
      </c>
      <c r="R533" s="745">
        <v>477945.67</v>
      </c>
      <c r="S533" s="745">
        <v>333859.09999999998</v>
      </c>
      <c r="T533" s="745">
        <v>534174.56999999995</v>
      </c>
    </row>
    <row r="534" spans="1:20">
      <c r="A534" s="744">
        <v>3</v>
      </c>
      <c r="B534" s="744" t="s">
        <v>1666</v>
      </c>
      <c r="C534" s="744"/>
      <c r="D534" s="744" t="s">
        <v>1275</v>
      </c>
      <c r="E534" s="744" t="s">
        <v>1583</v>
      </c>
      <c r="F534" s="744" t="s">
        <v>712</v>
      </c>
      <c r="G534" s="745">
        <v>109843.02</v>
      </c>
      <c r="H534" s="745">
        <v>192225.28</v>
      </c>
      <c r="I534" s="745">
        <v>142564.43</v>
      </c>
      <c r="J534" s="745">
        <v>249487.75</v>
      </c>
      <c r="K534" s="745">
        <v>170434.12</v>
      </c>
      <c r="L534" s="745">
        <v>298259.71000000002</v>
      </c>
      <c r="M534" s="745">
        <v>203230.61</v>
      </c>
      <c r="N534" s="745">
        <v>355653.58</v>
      </c>
      <c r="O534" s="745">
        <v>239250.71</v>
      </c>
      <c r="P534" s="745">
        <v>418688.74</v>
      </c>
      <c r="Q534" s="745">
        <v>262366.78999999998</v>
      </c>
      <c r="R534" s="745">
        <v>459141.89</v>
      </c>
      <c r="S534" s="745">
        <v>284752.49</v>
      </c>
      <c r="T534" s="745">
        <v>498316.86</v>
      </c>
    </row>
    <row r="535" spans="1:20">
      <c r="A535" s="744">
        <v>3</v>
      </c>
      <c r="B535" s="744" t="s">
        <v>1666</v>
      </c>
      <c r="C535" s="744"/>
      <c r="D535" s="744" t="s">
        <v>1275</v>
      </c>
      <c r="E535" s="744" t="s">
        <v>1583</v>
      </c>
      <c r="F535" s="744" t="s">
        <v>719</v>
      </c>
      <c r="G535" s="745">
        <v>85745.23</v>
      </c>
      <c r="H535" s="745">
        <v>150054.15</v>
      </c>
      <c r="I535" s="745">
        <v>112413.11</v>
      </c>
      <c r="J535" s="745">
        <v>196722.94</v>
      </c>
      <c r="K535" s="745">
        <v>136278.17000000001</v>
      </c>
      <c r="L535" s="745">
        <v>238486.8</v>
      </c>
      <c r="M535" s="745">
        <v>166906.32999999999</v>
      </c>
      <c r="N535" s="745">
        <v>292086.07</v>
      </c>
      <c r="O535" s="745">
        <v>198073.14</v>
      </c>
      <c r="P535" s="745">
        <v>346628</v>
      </c>
      <c r="Q535" s="745">
        <v>218315.62</v>
      </c>
      <c r="R535" s="745">
        <v>382052.33</v>
      </c>
      <c r="S535" s="745">
        <v>237250.1</v>
      </c>
      <c r="T535" s="745">
        <v>415187.67</v>
      </c>
    </row>
    <row r="536" spans="1:20">
      <c r="A536" s="744">
        <v>3</v>
      </c>
      <c r="B536" s="744" t="s">
        <v>1666</v>
      </c>
      <c r="C536" s="744"/>
      <c r="D536" s="744" t="s">
        <v>1275</v>
      </c>
      <c r="E536" s="744" t="s">
        <v>1583</v>
      </c>
      <c r="F536" s="744" t="s">
        <v>726</v>
      </c>
      <c r="G536" s="745">
        <v>81520.89</v>
      </c>
      <c r="H536" s="745">
        <v>142661.57</v>
      </c>
      <c r="I536" s="745">
        <v>111058.98</v>
      </c>
      <c r="J536" s="745">
        <v>194353.22</v>
      </c>
      <c r="K536" s="745">
        <v>140552.29</v>
      </c>
      <c r="L536" s="745">
        <v>245966.5</v>
      </c>
      <c r="M536" s="745">
        <v>185179.11</v>
      </c>
      <c r="N536" s="745">
        <v>324063.45</v>
      </c>
      <c r="O536" s="745">
        <v>229388.95</v>
      </c>
      <c r="P536" s="745">
        <v>401430.67</v>
      </c>
      <c r="Q536" s="745">
        <v>258398.86</v>
      </c>
      <c r="R536" s="745">
        <v>452198</v>
      </c>
      <c r="S536" s="745">
        <v>287038.11</v>
      </c>
      <c r="T536" s="745">
        <v>502316.69</v>
      </c>
    </row>
    <row r="537" spans="1:20">
      <c r="A537" s="744">
        <v>3</v>
      </c>
      <c r="B537" s="744" t="s">
        <v>1666</v>
      </c>
      <c r="C537" s="744"/>
      <c r="D537" s="744" t="s">
        <v>1275</v>
      </c>
      <c r="E537" s="744" t="s">
        <v>1583</v>
      </c>
      <c r="F537" s="744" t="s">
        <v>301</v>
      </c>
      <c r="G537" s="745">
        <v>88224.06</v>
      </c>
      <c r="H537" s="745">
        <v>141158.49</v>
      </c>
      <c r="I537" s="745">
        <v>123513.68</v>
      </c>
      <c r="J537" s="745">
        <v>197621.89</v>
      </c>
      <c r="K537" s="745">
        <v>158803.29999999999</v>
      </c>
      <c r="L537" s="745">
        <v>254085.28</v>
      </c>
      <c r="M537" s="745">
        <v>211737.73</v>
      </c>
      <c r="N537" s="745">
        <v>338780.38</v>
      </c>
      <c r="O537" s="745">
        <v>264672.17</v>
      </c>
      <c r="P537" s="745">
        <v>423475.47</v>
      </c>
      <c r="Q537" s="745">
        <v>299961.78999999998</v>
      </c>
      <c r="R537" s="745">
        <v>479938.87</v>
      </c>
      <c r="S537" s="745">
        <v>335251.40999999997</v>
      </c>
      <c r="T537" s="745">
        <v>536402.27</v>
      </c>
    </row>
    <row r="538" spans="1:20">
      <c r="A538" s="744">
        <v>4</v>
      </c>
      <c r="B538" s="744" t="s">
        <v>1667</v>
      </c>
      <c r="C538" s="744"/>
      <c r="D538" s="744" t="s">
        <v>297</v>
      </c>
      <c r="E538" s="744" t="s">
        <v>1280</v>
      </c>
      <c r="F538" s="744" t="s">
        <v>712</v>
      </c>
      <c r="G538" s="745">
        <v>87994.27</v>
      </c>
      <c r="H538" s="745">
        <v>153989.98000000001</v>
      </c>
      <c r="I538" s="745">
        <v>113949.93</v>
      </c>
      <c r="J538" s="745">
        <v>199412.38</v>
      </c>
      <c r="K538" s="745">
        <v>136008.69</v>
      </c>
      <c r="L538" s="745">
        <v>238015.2</v>
      </c>
      <c r="M538" s="745">
        <v>161869.19</v>
      </c>
      <c r="N538" s="745">
        <v>283271.08</v>
      </c>
      <c r="O538" s="745">
        <v>190361.25</v>
      </c>
      <c r="P538" s="745">
        <v>333132.19</v>
      </c>
      <c r="Q538" s="745">
        <v>208640.15</v>
      </c>
      <c r="R538" s="745">
        <v>365120.26</v>
      </c>
      <c r="S538" s="745">
        <v>226235.27</v>
      </c>
      <c r="T538" s="745">
        <v>395911.71</v>
      </c>
    </row>
    <row r="539" spans="1:20">
      <c r="A539" s="744">
        <v>4</v>
      </c>
      <c r="B539" s="744" t="s">
        <v>1667</v>
      </c>
      <c r="C539" s="744"/>
      <c r="D539" s="744" t="s">
        <v>297</v>
      </c>
      <c r="E539" s="744" t="s">
        <v>1280</v>
      </c>
      <c r="F539" s="744" t="s">
        <v>719</v>
      </c>
      <c r="G539" s="745">
        <v>70316.479999999996</v>
      </c>
      <c r="H539" s="745">
        <v>123053.83</v>
      </c>
      <c r="I539" s="745">
        <v>91831.35</v>
      </c>
      <c r="J539" s="745">
        <v>160704.85999999999</v>
      </c>
      <c r="K539" s="745">
        <v>110952.37</v>
      </c>
      <c r="L539" s="745">
        <v>194166.64</v>
      </c>
      <c r="M539" s="745">
        <v>135222.20000000001</v>
      </c>
      <c r="N539" s="745">
        <v>236638.85</v>
      </c>
      <c r="O539" s="745">
        <v>160153.97</v>
      </c>
      <c r="P539" s="745">
        <v>280269.45</v>
      </c>
      <c r="Q539" s="745">
        <v>176324.82</v>
      </c>
      <c r="R539" s="745">
        <v>308568.44</v>
      </c>
      <c r="S539" s="745">
        <v>191388.18</v>
      </c>
      <c r="T539" s="745">
        <v>334929.31</v>
      </c>
    </row>
    <row r="540" spans="1:20">
      <c r="A540" s="744">
        <v>4</v>
      </c>
      <c r="B540" s="744" t="s">
        <v>1667</v>
      </c>
      <c r="C540" s="744"/>
      <c r="D540" s="744" t="s">
        <v>297</v>
      </c>
      <c r="E540" s="744" t="s">
        <v>1280</v>
      </c>
      <c r="F540" s="744" t="s">
        <v>726</v>
      </c>
      <c r="G540" s="745">
        <v>68099.75</v>
      </c>
      <c r="H540" s="745">
        <v>119174.56</v>
      </c>
      <c r="I540" s="745">
        <v>93087.34</v>
      </c>
      <c r="J540" s="745">
        <v>162902.85</v>
      </c>
      <c r="K540" s="745">
        <v>118042.08</v>
      </c>
      <c r="L540" s="745">
        <v>206573.65</v>
      </c>
      <c r="M540" s="745">
        <v>155758</v>
      </c>
      <c r="N540" s="745">
        <v>272576.49</v>
      </c>
      <c r="O540" s="745">
        <v>193168.01</v>
      </c>
      <c r="P540" s="745">
        <v>338044.02</v>
      </c>
      <c r="Q540" s="745">
        <v>217768.14</v>
      </c>
      <c r="R540" s="745">
        <v>381094.24</v>
      </c>
      <c r="S540" s="745">
        <v>242096.36</v>
      </c>
      <c r="T540" s="745">
        <v>423668.62</v>
      </c>
    </row>
    <row r="541" spans="1:20">
      <c r="A541" s="744">
        <v>4</v>
      </c>
      <c r="B541" s="744" t="s">
        <v>1667</v>
      </c>
      <c r="C541" s="744"/>
      <c r="D541" s="744" t="s">
        <v>297</v>
      </c>
      <c r="E541" s="744" t="s">
        <v>1280</v>
      </c>
      <c r="F541" s="744" t="s">
        <v>301</v>
      </c>
      <c r="G541" s="745">
        <v>71528.55</v>
      </c>
      <c r="H541" s="745">
        <v>114445.69</v>
      </c>
      <c r="I541" s="745">
        <v>100139.97</v>
      </c>
      <c r="J541" s="745">
        <v>160223.96</v>
      </c>
      <c r="K541" s="745">
        <v>128751.39</v>
      </c>
      <c r="L541" s="745">
        <v>206002.23</v>
      </c>
      <c r="M541" s="745">
        <v>171668.53</v>
      </c>
      <c r="N541" s="745">
        <v>274669.64</v>
      </c>
      <c r="O541" s="745">
        <v>214585.66</v>
      </c>
      <c r="P541" s="745">
        <v>343337.06</v>
      </c>
      <c r="Q541" s="745">
        <v>243197.08</v>
      </c>
      <c r="R541" s="745">
        <v>389115.33</v>
      </c>
      <c r="S541" s="745">
        <v>271808.5</v>
      </c>
      <c r="T541" s="745">
        <v>434893.6</v>
      </c>
    </row>
    <row r="542" spans="1:20">
      <c r="A542" s="744">
        <v>4</v>
      </c>
      <c r="B542" s="744" t="s">
        <v>1667</v>
      </c>
      <c r="C542" s="744"/>
      <c r="D542" s="744" t="s">
        <v>297</v>
      </c>
      <c r="E542" s="744" t="s">
        <v>299</v>
      </c>
      <c r="F542" s="744" t="s">
        <v>712</v>
      </c>
      <c r="G542" s="745">
        <v>95549.7</v>
      </c>
      <c r="H542" s="745">
        <v>167211.97</v>
      </c>
      <c r="I542" s="745">
        <v>123729.72</v>
      </c>
      <c r="J542" s="745">
        <v>216527</v>
      </c>
      <c r="K542" s="745">
        <v>147678.07</v>
      </c>
      <c r="L542" s="745">
        <v>258436.62</v>
      </c>
      <c r="M542" s="745">
        <v>175752.18</v>
      </c>
      <c r="N542" s="745">
        <v>307566.32</v>
      </c>
      <c r="O542" s="745">
        <v>206684.63</v>
      </c>
      <c r="P542" s="745">
        <v>361698.1</v>
      </c>
      <c r="Q542" s="745">
        <v>226529.03</v>
      </c>
      <c r="R542" s="745">
        <v>396425.81</v>
      </c>
      <c r="S542" s="745">
        <v>245629.32</v>
      </c>
      <c r="T542" s="745">
        <v>429851.3</v>
      </c>
    </row>
    <row r="543" spans="1:20">
      <c r="A543" s="744">
        <v>4</v>
      </c>
      <c r="B543" s="744" t="s">
        <v>1667</v>
      </c>
      <c r="C543" s="744"/>
      <c r="D543" s="744" t="s">
        <v>297</v>
      </c>
      <c r="E543" s="744" t="s">
        <v>299</v>
      </c>
      <c r="F543" s="744" t="s">
        <v>719</v>
      </c>
      <c r="G543" s="745">
        <v>76381</v>
      </c>
      <c r="H543" s="745">
        <v>133666.76</v>
      </c>
      <c r="I543" s="745">
        <v>99745.71</v>
      </c>
      <c r="J543" s="745">
        <v>174554.99</v>
      </c>
      <c r="K543" s="745">
        <v>120508.56</v>
      </c>
      <c r="L543" s="745">
        <v>210889.98</v>
      </c>
      <c r="M543" s="745">
        <v>146857.85999999999</v>
      </c>
      <c r="N543" s="745">
        <v>257001.26</v>
      </c>
      <c r="O543" s="745">
        <v>173929.75</v>
      </c>
      <c r="P543" s="745">
        <v>304377.06</v>
      </c>
      <c r="Q543" s="745">
        <v>191488.32</v>
      </c>
      <c r="R543" s="745">
        <v>335104.57</v>
      </c>
      <c r="S543" s="745">
        <v>207843.32</v>
      </c>
      <c r="T543" s="745">
        <v>363725.81</v>
      </c>
    </row>
    <row r="544" spans="1:20">
      <c r="A544" s="744">
        <v>4</v>
      </c>
      <c r="B544" s="744" t="s">
        <v>1667</v>
      </c>
      <c r="C544" s="744"/>
      <c r="D544" s="744" t="s">
        <v>297</v>
      </c>
      <c r="E544" s="744" t="s">
        <v>299</v>
      </c>
      <c r="F544" s="744" t="s">
        <v>726</v>
      </c>
      <c r="G544" s="745">
        <v>73993.289999999994</v>
      </c>
      <c r="H544" s="745">
        <v>129488.26</v>
      </c>
      <c r="I544" s="745">
        <v>101148.35</v>
      </c>
      <c r="J544" s="745">
        <v>177009.62</v>
      </c>
      <c r="K544" s="745">
        <v>128267.79</v>
      </c>
      <c r="L544" s="745">
        <v>224468.62</v>
      </c>
      <c r="M544" s="745">
        <v>169254.67</v>
      </c>
      <c r="N544" s="745">
        <v>296195.68</v>
      </c>
      <c r="O544" s="745">
        <v>209909.87</v>
      </c>
      <c r="P544" s="745">
        <v>367342.27</v>
      </c>
      <c r="Q544" s="745">
        <v>236644.78</v>
      </c>
      <c r="R544" s="745">
        <v>414128.36</v>
      </c>
      <c r="S544" s="745">
        <v>263084.84999999998</v>
      </c>
      <c r="T544" s="745">
        <v>460398.49</v>
      </c>
    </row>
    <row r="545" spans="1:20">
      <c r="A545" s="744">
        <v>4</v>
      </c>
      <c r="B545" s="744" t="s">
        <v>1667</v>
      </c>
      <c r="C545" s="744"/>
      <c r="D545" s="744" t="s">
        <v>297</v>
      </c>
      <c r="E545" s="744" t="s">
        <v>299</v>
      </c>
      <c r="F545" s="744" t="s">
        <v>301</v>
      </c>
      <c r="G545" s="745">
        <v>77684.33</v>
      </c>
      <c r="H545" s="745">
        <v>124294.93</v>
      </c>
      <c r="I545" s="745">
        <v>108758.06</v>
      </c>
      <c r="J545" s="745">
        <v>174012.9</v>
      </c>
      <c r="K545" s="745">
        <v>139831.79</v>
      </c>
      <c r="L545" s="745">
        <v>223730.87</v>
      </c>
      <c r="M545" s="745">
        <v>186442.39</v>
      </c>
      <c r="N545" s="745">
        <v>298307.82</v>
      </c>
      <c r="O545" s="745">
        <v>233052.98</v>
      </c>
      <c r="P545" s="745">
        <v>372884.78</v>
      </c>
      <c r="Q545" s="745">
        <v>264126.71000000002</v>
      </c>
      <c r="R545" s="745">
        <v>422602.75</v>
      </c>
      <c r="S545" s="745">
        <v>295200.45</v>
      </c>
      <c r="T545" s="745">
        <v>472320.72</v>
      </c>
    </row>
    <row r="546" spans="1:20">
      <c r="A546" s="744">
        <v>4</v>
      </c>
      <c r="B546" s="744" t="s">
        <v>1667</v>
      </c>
      <c r="C546" s="744"/>
      <c r="D546" s="744" t="s">
        <v>297</v>
      </c>
      <c r="E546" s="744" t="s">
        <v>1374</v>
      </c>
      <c r="F546" s="744" t="s">
        <v>712</v>
      </c>
      <c r="G546" s="745">
        <v>95019.199999999997</v>
      </c>
      <c r="H546" s="745">
        <v>166283.59</v>
      </c>
      <c r="I546" s="745">
        <v>123059.58</v>
      </c>
      <c r="J546" s="745">
        <v>215354.27</v>
      </c>
      <c r="K546" s="745">
        <v>146892.46</v>
      </c>
      <c r="L546" s="745">
        <v>257061.81</v>
      </c>
      <c r="M546" s="745">
        <v>174837.69</v>
      </c>
      <c r="N546" s="745">
        <v>305965.96000000002</v>
      </c>
      <c r="O546" s="745">
        <v>205622.17</v>
      </c>
      <c r="P546" s="745">
        <v>359838.8</v>
      </c>
      <c r="Q546" s="745">
        <v>225372.04</v>
      </c>
      <c r="R546" s="745">
        <v>394401.08</v>
      </c>
      <c r="S546" s="745">
        <v>244388.39</v>
      </c>
      <c r="T546" s="745">
        <v>427679.67</v>
      </c>
    </row>
    <row r="547" spans="1:20">
      <c r="A547" s="744">
        <v>4</v>
      </c>
      <c r="B547" s="744" t="s">
        <v>1667</v>
      </c>
      <c r="C547" s="744"/>
      <c r="D547" s="744" t="s">
        <v>297</v>
      </c>
      <c r="E547" s="744" t="s">
        <v>1374</v>
      </c>
      <c r="F547" s="744" t="s">
        <v>719</v>
      </c>
      <c r="G547" s="745">
        <v>75850.5</v>
      </c>
      <c r="H547" s="745">
        <v>132738.38</v>
      </c>
      <c r="I547" s="745">
        <v>99075.58</v>
      </c>
      <c r="J547" s="745">
        <v>173382.26</v>
      </c>
      <c r="K547" s="745">
        <v>119722.96</v>
      </c>
      <c r="L547" s="745">
        <v>209515.17</v>
      </c>
      <c r="M547" s="745">
        <v>145943.37</v>
      </c>
      <c r="N547" s="745">
        <v>255400.9</v>
      </c>
      <c r="O547" s="745">
        <v>172867.29</v>
      </c>
      <c r="P547" s="745">
        <v>302517.75</v>
      </c>
      <c r="Q547" s="745">
        <v>190331.33</v>
      </c>
      <c r="R547" s="745">
        <v>333079.84000000003</v>
      </c>
      <c r="S547" s="745">
        <v>206602.39</v>
      </c>
      <c r="T547" s="745">
        <v>361554.18</v>
      </c>
    </row>
    <row r="548" spans="1:20">
      <c r="A548" s="744">
        <v>4</v>
      </c>
      <c r="B548" s="744" t="s">
        <v>1667</v>
      </c>
      <c r="C548" s="744"/>
      <c r="D548" s="744" t="s">
        <v>297</v>
      </c>
      <c r="E548" s="744" t="s">
        <v>1374</v>
      </c>
      <c r="F548" s="744" t="s">
        <v>726</v>
      </c>
      <c r="G548" s="745">
        <v>73399.67</v>
      </c>
      <c r="H548" s="745">
        <v>128449.43</v>
      </c>
      <c r="I548" s="745">
        <v>100317.29</v>
      </c>
      <c r="J548" s="745">
        <v>175555.25</v>
      </c>
      <c r="K548" s="745">
        <v>127199.27</v>
      </c>
      <c r="L548" s="745">
        <v>222598.73</v>
      </c>
      <c r="M548" s="745">
        <v>167829.99</v>
      </c>
      <c r="N548" s="745">
        <v>293702.48</v>
      </c>
      <c r="O548" s="745">
        <v>208129.01</v>
      </c>
      <c r="P548" s="745">
        <v>364225.77</v>
      </c>
      <c r="Q548" s="745">
        <v>234626.48</v>
      </c>
      <c r="R548" s="745">
        <v>410596.34</v>
      </c>
      <c r="S548" s="745">
        <v>260829.1</v>
      </c>
      <c r="T548" s="745">
        <v>456450.93</v>
      </c>
    </row>
    <row r="549" spans="1:20">
      <c r="A549" s="744">
        <v>4</v>
      </c>
      <c r="B549" s="744" t="s">
        <v>1667</v>
      </c>
      <c r="C549" s="744"/>
      <c r="D549" s="744" t="s">
        <v>297</v>
      </c>
      <c r="E549" s="744" t="s">
        <v>1374</v>
      </c>
      <c r="F549" s="744" t="s">
        <v>301</v>
      </c>
      <c r="G549" s="745">
        <v>77197.210000000006</v>
      </c>
      <c r="H549" s="745">
        <v>123515.53</v>
      </c>
      <c r="I549" s="745">
        <v>108076.09</v>
      </c>
      <c r="J549" s="745">
        <v>172921.75</v>
      </c>
      <c r="K549" s="745">
        <v>138954.97</v>
      </c>
      <c r="L549" s="745">
        <v>222327.96</v>
      </c>
      <c r="M549" s="745">
        <v>185273.3</v>
      </c>
      <c r="N549" s="745">
        <v>296437.28000000003</v>
      </c>
      <c r="O549" s="745">
        <v>231591.62</v>
      </c>
      <c r="P549" s="745">
        <v>370546.6</v>
      </c>
      <c r="Q549" s="745">
        <v>262470.5</v>
      </c>
      <c r="R549" s="745">
        <v>419952.81</v>
      </c>
      <c r="S549" s="745">
        <v>293349.39</v>
      </c>
      <c r="T549" s="745">
        <v>469359.02</v>
      </c>
    </row>
    <row r="550" spans="1:20">
      <c r="A550" s="744">
        <v>4</v>
      </c>
      <c r="B550" s="744" t="s">
        <v>1667</v>
      </c>
      <c r="C550" s="744"/>
      <c r="D550" s="744" t="s">
        <v>297</v>
      </c>
      <c r="E550" s="744" t="s">
        <v>1420</v>
      </c>
      <c r="F550" s="744" t="s">
        <v>712</v>
      </c>
      <c r="G550" s="745">
        <v>89073.62</v>
      </c>
      <c r="H550" s="745">
        <v>155878.82999999999</v>
      </c>
      <c r="I550" s="745">
        <v>115347.04</v>
      </c>
      <c r="J550" s="745">
        <v>201857.32</v>
      </c>
      <c r="K550" s="745">
        <v>137675.74</v>
      </c>
      <c r="L550" s="745">
        <v>240932.55</v>
      </c>
      <c r="M550" s="745">
        <v>163852.47</v>
      </c>
      <c r="N550" s="745">
        <v>286741.82</v>
      </c>
      <c r="O550" s="745">
        <v>192693.16</v>
      </c>
      <c r="P550" s="745">
        <v>337213.03</v>
      </c>
      <c r="Q550" s="745">
        <v>211195.7</v>
      </c>
      <c r="R550" s="745">
        <v>369592.47</v>
      </c>
      <c r="S550" s="745">
        <v>229005.84</v>
      </c>
      <c r="T550" s="745">
        <v>400760.22</v>
      </c>
    </row>
    <row r="551" spans="1:20">
      <c r="A551" s="744">
        <v>4</v>
      </c>
      <c r="B551" s="744" t="s">
        <v>1667</v>
      </c>
      <c r="C551" s="744"/>
      <c r="D551" s="744" t="s">
        <v>297</v>
      </c>
      <c r="E551" s="744" t="s">
        <v>1420</v>
      </c>
      <c r="F551" s="744" t="s">
        <v>719</v>
      </c>
      <c r="G551" s="745">
        <v>71182.84</v>
      </c>
      <c r="H551" s="745">
        <v>124569.96</v>
      </c>
      <c r="I551" s="745">
        <v>92961.97</v>
      </c>
      <c r="J551" s="745">
        <v>162683.45000000001</v>
      </c>
      <c r="K551" s="745">
        <v>112317.53</v>
      </c>
      <c r="L551" s="745">
        <v>196555.69</v>
      </c>
      <c r="M551" s="745">
        <v>136884.44</v>
      </c>
      <c r="N551" s="745">
        <v>239547.77</v>
      </c>
      <c r="O551" s="745">
        <v>162121.94</v>
      </c>
      <c r="P551" s="745">
        <v>283713.39</v>
      </c>
      <c r="Q551" s="745">
        <v>178491.04</v>
      </c>
      <c r="R551" s="745">
        <v>312359.31</v>
      </c>
      <c r="S551" s="745">
        <v>193738.91</v>
      </c>
      <c r="T551" s="745">
        <v>339043.09</v>
      </c>
    </row>
    <row r="552" spans="1:20">
      <c r="A552" s="744">
        <v>4</v>
      </c>
      <c r="B552" s="744" t="s">
        <v>1667</v>
      </c>
      <c r="C552" s="744"/>
      <c r="D552" s="744" t="s">
        <v>297</v>
      </c>
      <c r="E552" s="744" t="s">
        <v>1420</v>
      </c>
      <c r="F552" s="744" t="s">
        <v>726</v>
      </c>
      <c r="G552" s="745">
        <v>68941.679999999993</v>
      </c>
      <c r="H552" s="745">
        <v>120647.95</v>
      </c>
      <c r="I552" s="745">
        <v>94238.92</v>
      </c>
      <c r="J552" s="745">
        <v>164918.1</v>
      </c>
      <c r="K552" s="745">
        <v>119502.9</v>
      </c>
      <c r="L552" s="745">
        <v>209130.07</v>
      </c>
      <c r="M552" s="745">
        <v>157686.09</v>
      </c>
      <c r="N552" s="745">
        <v>275950.65999999997</v>
      </c>
      <c r="O552" s="745">
        <v>195559.7</v>
      </c>
      <c r="P552" s="745">
        <v>342229.48</v>
      </c>
      <c r="Q552" s="745">
        <v>220464.8</v>
      </c>
      <c r="R552" s="745">
        <v>385813.4</v>
      </c>
      <c r="S552" s="745">
        <v>245094.71</v>
      </c>
      <c r="T552" s="745">
        <v>428915.74</v>
      </c>
    </row>
    <row r="553" spans="1:20">
      <c r="A553" s="744">
        <v>4</v>
      </c>
      <c r="B553" s="744" t="s">
        <v>1667</v>
      </c>
      <c r="C553" s="744"/>
      <c r="D553" s="744" t="s">
        <v>297</v>
      </c>
      <c r="E553" s="744" t="s">
        <v>1420</v>
      </c>
      <c r="F553" s="744" t="s">
        <v>301</v>
      </c>
      <c r="G553" s="745">
        <v>72407.95</v>
      </c>
      <c r="H553" s="745">
        <v>115852.72</v>
      </c>
      <c r="I553" s="745">
        <v>101371.13</v>
      </c>
      <c r="J553" s="745">
        <v>162193.81</v>
      </c>
      <c r="K553" s="745">
        <v>130334.31</v>
      </c>
      <c r="L553" s="745">
        <v>208534.89</v>
      </c>
      <c r="M553" s="745">
        <v>173779.08</v>
      </c>
      <c r="N553" s="745">
        <v>278046.52</v>
      </c>
      <c r="O553" s="745">
        <v>217223.84</v>
      </c>
      <c r="P553" s="745">
        <v>347558.16</v>
      </c>
      <c r="Q553" s="745">
        <v>246187.02</v>
      </c>
      <c r="R553" s="745">
        <v>393899.24</v>
      </c>
      <c r="S553" s="745">
        <v>275150.2</v>
      </c>
      <c r="T553" s="745">
        <v>440240.33</v>
      </c>
    </row>
    <row r="554" spans="1:20">
      <c r="A554" s="744">
        <v>4</v>
      </c>
      <c r="B554" s="744" t="s">
        <v>1667</v>
      </c>
      <c r="C554" s="744"/>
      <c r="D554" s="744" t="s">
        <v>297</v>
      </c>
      <c r="E554" s="744" t="s">
        <v>1462</v>
      </c>
      <c r="F554" s="744" t="s">
        <v>712</v>
      </c>
      <c r="G554" s="745">
        <v>96665.73</v>
      </c>
      <c r="H554" s="745">
        <v>169165.03</v>
      </c>
      <c r="I554" s="745">
        <v>125240.51</v>
      </c>
      <c r="J554" s="745">
        <v>219170.9</v>
      </c>
      <c r="K554" s="745">
        <v>149536.81</v>
      </c>
      <c r="L554" s="745">
        <v>261689.42</v>
      </c>
      <c r="M554" s="745">
        <v>178044.08</v>
      </c>
      <c r="N554" s="745">
        <v>311577.14</v>
      </c>
      <c r="O554" s="745">
        <v>209430.52</v>
      </c>
      <c r="P554" s="745">
        <v>366503.42</v>
      </c>
      <c r="Q554" s="745">
        <v>229567.75</v>
      </c>
      <c r="R554" s="745">
        <v>401743.55</v>
      </c>
      <c r="S554" s="745">
        <v>248977.33</v>
      </c>
      <c r="T554" s="745">
        <v>435710.33</v>
      </c>
    </row>
    <row r="555" spans="1:20">
      <c r="A555" s="744">
        <v>4</v>
      </c>
      <c r="B555" s="744" t="s">
        <v>1667</v>
      </c>
      <c r="C555" s="744"/>
      <c r="D555" s="744" t="s">
        <v>297</v>
      </c>
      <c r="E555" s="744" t="s">
        <v>1462</v>
      </c>
      <c r="F555" s="744" t="s">
        <v>719</v>
      </c>
      <c r="G555" s="745">
        <v>76858.080000000002</v>
      </c>
      <c r="H555" s="745">
        <v>134501.63</v>
      </c>
      <c r="I555" s="745">
        <v>100457.04</v>
      </c>
      <c r="J555" s="745">
        <v>175799.82</v>
      </c>
      <c r="K555" s="745">
        <v>121461.65</v>
      </c>
      <c r="L555" s="745">
        <v>212557.89</v>
      </c>
      <c r="M555" s="745">
        <v>148186.60999999999</v>
      </c>
      <c r="N555" s="745">
        <v>259326.58</v>
      </c>
      <c r="O555" s="745">
        <v>175583.81</v>
      </c>
      <c r="P555" s="745">
        <v>307271.67</v>
      </c>
      <c r="Q555" s="745">
        <v>193359.01</v>
      </c>
      <c r="R555" s="745">
        <v>338378.27</v>
      </c>
      <c r="S555" s="745">
        <v>209931.8</v>
      </c>
      <c r="T555" s="745">
        <v>367380.64</v>
      </c>
    </row>
    <row r="556" spans="1:20">
      <c r="A556" s="744">
        <v>4</v>
      </c>
      <c r="B556" s="744" t="s">
        <v>1667</v>
      </c>
      <c r="C556" s="744"/>
      <c r="D556" s="744" t="s">
        <v>297</v>
      </c>
      <c r="E556" s="744" t="s">
        <v>1462</v>
      </c>
      <c r="F556" s="744" t="s">
        <v>726</v>
      </c>
      <c r="G556" s="745">
        <v>74144.62</v>
      </c>
      <c r="H556" s="745">
        <v>129753.09</v>
      </c>
      <c r="I556" s="745">
        <v>101278.81</v>
      </c>
      <c r="J556" s="745">
        <v>177237.91</v>
      </c>
      <c r="K556" s="745">
        <v>128376.18</v>
      </c>
      <c r="L556" s="745">
        <v>224658.31</v>
      </c>
      <c r="M556" s="745">
        <v>169340.23</v>
      </c>
      <c r="N556" s="745">
        <v>296345.40000000002</v>
      </c>
      <c r="O556" s="745">
        <v>209961.53</v>
      </c>
      <c r="P556" s="745">
        <v>367432.67</v>
      </c>
      <c r="Q556" s="745">
        <v>236661.56</v>
      </c>
      <c r="R556" s="745">
        <v>414157.73</v>
      </c>
      <c r="S556" s="745">
        <v>263056.92</v>
      </c>
      <c r="T556" s="745">
        <v>460349.61</v>
      </c>
    </row>
    <row r="557" spans="1:20">
      <c r="A557" s="744">
        <v>4</v>
      </c>
      <c r="B557" s="744" t="s">
        <v>1667</v>
      </c>
      <c r="C557" s="744"/>
      <c r="D557" s="744" t="s">
        <v>297</v>
      </c>
      <c r="E557" s="744" t="s">
        <v>1462</v>
      </c>
      <c r="F557" s="744" t="s">
        <v>301</v>
      </c>
      <c r="G557" s="745">
        <v>78374.03</v>
      </c>
      <c r="H557" s="745">
        <v>125398.46</v>
      </c>
      <c r="I557" s="745">
        <v>109723.65</v>
      </c>
      <c r="J557" s="745">
        <v>175557.84</v>
      </c>
      <c r="K557" s="745">
        <v>141073.26</v>
      </c>
      <c r="L557" s="745">
        <v>225717.22</v>
      </c>
      <c r="M557" s="745">
        <v>188097.68</v>
      </c>
      <c r="N557" s="745">
        <v>300956.28999999998</v>
      </c>
      <c r="O557" s="745">
        <v>235122.1</v>
      </c>
      <c r="P557" s="745">
        <v>376195.37</v>
      </c>
      <c r="Q557" s="745">
        <v>266471.71000000002</v>
      </c>
      <c r="R557" s="745">
        <v>426354.75</v>
      </c>
      <c r="S557" s="745">
        <v>297821.33</v>
      </c>
      <c r="T557" s="745">
        <v>476514.13</v>
      </c>
    </row>
    <row r="558" spans="1:20">
      <c r="A558" s="744">
        <v>4</v>
      </c>
      <c r="B558" s="744" t="s">
        <v>1667</v>
      </c>
      <c r="C558" s="744"/>
      <c r="D558" s="744" t="s">
        <v>297</v>
      </c>
      <c r="E558" s="744" t="s">
        <v>1500</v>
      </c>
      <c r="F558" s="744" t="s">
        <v>712</v>
      </c>
      <c r="G558" s="745">
        <v>94525.38</v>
      </c>
      <c r="H558" s="745">
        <v>165419.41</v>
      </c>
      <c r="I558" s="745">
        <v>122503.13</v>
      </c>
      <c r="J558" s="745">
        <v>214380.47</v>
      </c>
      <c r="K558" s="745">
        <v>146298.54</v>
      </c>
      <c r="L558" s="745">
        <v>256022.45</v>
      </c>
      <c r="M558" s="745">
        <v>174231.81</v>
      </c>
      <c r="N558" s="745">
        <v>304905.67</v>
      </c>
      <c r="O558" s="745">
        <v>204973.69</v>
      </c>
      <c r="P558" s="745">
        <v>358703.95</v>
      </c>
      <c r="Q558" s="745">
        <v>224698.21</v>
      </c>
      <c r="R558" s="745">
        <v>393221.86</v>
      </c>
      <c r="S558" s="745">
        <v>243724.88</v>
      </c>
      <c r="T558" s="745">
        <v>426518.54</v>
      </c>
    </row>
    <row r="559" spans="1:20">
      <c r="A559" s="744">
        <v>4</v>
      </c>
      <c r="B559" s="744" t="s">
        <v>1667</v>
      </c>
      <c r="C559" s="744"/>
      <c r="D559" s="744" t="s">
        <v>297</v>
      </c>
      <c r="E559" s="744" t="s">
        <v>1500</v>
      </c>
      <c r="F559" s="744" t="s">
        <v>719</v>
      </c>
      <c r="G559" s="745">
        <v>74930.710000000006</v>
      </c>
      <c r="H559" s="745">
        <v>131128.74</v>
      </c>
      <c r="I559" s="745">
        <v>97986.14</v>
      </c>
      <c r="J559" s="745">
        <v>171475.75</v>
      </c>
      <c r="K559" s="745">
        <v>118525.27</v>
      </c>
      <c r="L559" s="745">
        <v>207419.22</v>
      </c>
      <c r="M559" s="745">
        <v>144695.4</v>
      </c>
      <c r="N559" s="745">
        <v>253216.94</v>
      </c>
      <c r="O559" s="745">
        <v>171490.92</v>
      </c>
      <c r="P559" s="745">
        <v>300109.11</v>
      </c>
      <c r="Q559" s="745">
        <v>188878.81</v>
      </c>
      <c r="R559" s="745">
        <v>330537.92</v>
      </c>
      <c r="S559" s="745">
        <v>205099.19</v>
      </c>
      <c r="T559" s="745">
        <v>358923.59</v>
      </c>
    </row>
    <row r="560" spans="1:20">
      <c r="A560" s="744">
        <v>4</v>
      </c>
      <c r="B560" s="744" t="s">
        <v>1667</v>
      </c>
      <c r="C560" s="744"/>
      <c r="D560" s="744" t="s">
        <v>297</v>
      </c>
      <c r="E560" s="744" t="s">
        <v>1500</v>
      </c>
      <c r="F560" s="744" t="s">
        <v>726</v>
      </c>
      <c r="G560" s="745">
        <v>72115.45</v>
      </c>
      <c r="H560" s="745">
        <v>126202.04</v>
      </c>
      <c r="I560" s="745">
        <v>98465.1</v>
      </c>
      <c r="J560" s="745">
        <v>172313.93</v>
      </c>
      <c r="K560" s="745">
        <v>124778.33</v>
      </c>
      <c r="L560" s="745">
        <v>218362.08</v>
      </c>
      <c r="M560" s="745">
        <v>164562.76</v>
      </c>
      <c r="N560" s="745">
        <v>287984.82</v>
      </c>
      <c r="O560" s="745">
        <v>204008.12</v>
      </c>
      <c r="P560" s="745">
        <v>357014.2</v>
      </c>
      <c r="Q560" s="745">
        <v>229928.28</v>
      </c>
      <c r="R560" s="745">
        <v>402374.49</v>
      </c>
      <c r="S560" s="745">
        <v>255547.06</v>
      </c>
      <c r="T560" s="745">
        <v>447207.35</v>
      </c>
    </row>
    <row r="561" spans="1:20">
      <c r="A561" s="744">
        <v>4</v>
      </c>
      <c r="B561" s="744" t="s">
        <v>1667</v>
      </c>
      <c r="C561" s="744"/>
      <c r="D561" s="744" t="s">
        <v>297</v>
      </c>
      <c r="E561" s="744" t="s">
        <v>1500</v>
      </c>
      <c r="F561" s="744" t="s">
        <v>301</v>
      </c>
      <c r="G561" s="745">
        <v>76520.39</v>
      </c>
      <c r="H561" s="745">
        <v>122432.63</v>
      </c>
      <c r="I561" s="745">
        <v>107128.55</v>
      </c>
      <c r="J561" s="745">
        <v>171405.68</v>
      </c>
      <c r="K561" s="745">
        <v>137736.71</v>
      </c>
      <c r="L561" s="745">
        <v>220378.73</v>
      </c>
      <c r="M561" s="745">
        <v>183648.94</v>
      </c>
      <c r="N561" s="745">
        <v>293838.31</v>
      </c>
      <c r="O561" s="745">
        <v>229561.18</v>
      </c>
      <c r="P561" s="745">
        <v>367297.89</v>
      </c>
      <c r="Q561" s="745">
        <v>260169.33</v>
      </c>
      <c r="R561" s="745">
        <v>416270.94</v>
      </c>
      <c r="S561" s="745">
        <v>290777.49</v>
      </c>
      <c r="T561" s="745">
        <v>465243.99</v>
      </c>
    </row>
    <row r="562" spans="1:20">
      <c r="A562" s="744">
        <v>4</v>
      </c>
      <c r="B562" s="744" t="s">
        <v>1667</v>
      </c>
      <c r="C562" s="744"/>
      <c r="D562" s="744" t="s">
        <v>297</v>
      </c>
      <c r="E562" s="744" t="s">
        <v>1535</v>
      </c>
      <c r="F562" s="744" t="s">
        <v>712</v>
      </c>
      <c r="G562" s="745">
        <v>94488.69</v>
      </c>
      <c r="H562" s="745">
        <v>165355.21</v>
      </c>
      <c r="I562" s="745">
        <v>122389.45</v>
      </c>
      <c r="J562" s="745">
        <v>214181.53</v>
      </c>
      <c r="K562" s="745">
        <v>146106.85999999999</v>
      </c>
      <c r="L562" s="745">
        <v>255687</v>
      </c>
      <c r="M562" s="745">
        <v>173923.20000000001</v>
      </c>
      <c r="N562" s="745">
        <v>304365.59999999998</v>
      </c>
      <c r="O562" s="745">
        <v>204559.71</v>
      </c>
      <c r="P562" s="745">
        <v>357979.49</v>
      </c>
      <c r="Q562" s="745">
        <v>224215.06</v>
      </c>
      <c r="R562" s="745">
        <v>392376.35</v>
      </c>
      <c r="S562" s="745">
        <v>243147.45</v>
      </c>
      <c r="T562" s="745">
        <v>425508.04</v>
      </c>
    </row>
    <row r="563" spans="1:20">
      <c r="A563" s="744">
        <v>4</v>
      </c>
      <c r="B563" s="744" t="s">
        <v>1667</v>
      </c>
      <c r="C563" s="744"/>
      <c r="D563" s="744" t="s">
        <v>297</v>
      </c>
      <c r="E563" s="744" t="s">
        <v>1535</v>
      </c>
      <c r="F563" s="744" t="s">
        <v>719</v>
      </c>
      <c r="G563" s="745">
        <v>75320</v>
      </c>
      <c r="H563" s="745">
        <v>131810</v>
      </c>
      <c r="I563" s="745">
        <v>98405.440000000002</v>
      </c>
      <c r="J563" s="745">
        <v>172209.52</v>
      </c>
      <c r="K563" s="745">
        <v>118937.35</v>
      </c>
      <c r="L563" s="745">
        <v>208140.36</v>
      </c>
      <c r="M563" s="745">
        <v>145028.88</v>
      </c>
      <c r="N563" s="745">
        <v>253800.54</v>
      </c>
      <c r="O563" s="745">
        <v>171804.83</v>
      </c>
      <c r="P563" s="745">
        <v>300658.45</v>
      </c>
      <c r="Q563" s="745">
        <v>189174.35</v>
      </c>
      <c r="R563" s="745">
        <v>331055.09999999998</v>
      </c>
      <c r="S563" s="745">
        <v>205361.46</v>
      </c>
      <c r="T563" s="745">
        <v>359382.55</v>
      </c>
    </row>
    <row r="564" spans="1:20">
      <c r="A564" s="744">
        <v>4</v>
      </c>
      <c r="B564" s="744" t="s">
        <v>1667</v>
      </c>
      <c r="C564" s="744"/>
      <c r="D564" s="744" t="s">
        <v>297</v>
      </c>
      <c r="E564" s="744" t="s">
        <v>1535</v>
      </c>
      <c r="F564" s="744" t="s">
        <v>726</v>
      </c>
      <c r="G564" s="745">
        <v>72806.06</v>
      </c>
      <c r="H564" s="745">
        <v>127410.6</v>
      </c>
      <c r="I564" s="745">
        <v>99486.22</v>
      </c>
      <c r="J564" s="745">
        <v>174100.89</v>
      </c>
      <c r="K564" s="745">
        <v>126130.76</v>
      </c>
      <c r="L564" s="745">
        <v>220728.83</v>
      </c>
      <c r="M564" s="745">
        <v>166405.31</v>
      </c>
      <c r="N564" s="745">
        <v>291209.28999999998</v>
      </c>
      <c r="O564" s="745">
        <v>206348.16</v>
      </c>
      <c r="P564" s="745">
        <v>361109.28</v>
      </c>
      <c r="Q564" s="745">
        <v>232608.18</v>
      </c>
      <c r="R564" s="745">
        <v>407064.31</v>
      </c>
      <c r="S564" s="745">
        <v>258573.35</v>
      </c>
      <c r="T564" s="745">
        <v>452503.37</v>
      </c>
    </row>
    <row r="565" spans="1:20">
      <c r="A565" s="744">
        <v>4</v>
      </c>
      <c r="B565" s="744" t="s">
        <v>1667</v>
      </c>
      <c r="C565" s="744"/>
      <c r="D565" s="744" t="s">
        <v>297</v>
      </c>
      <c r="E565" s="744" t="s">
        <v>1535</v>
      </c>
      <c r="F565" s="744" t="s">
        <v>301</v>
      </c>
      <c r="G565" s="745">
        <v>76710.09</v>
      </c>
      <c r="H565" s="745">
        <v>122736.14</v>
      </c>
      <c r="I565" s="745">
        <v>107394.12</v>
      </c>
      <c r="J565" s="745">
        <v>171830.59</v>
      </c>
      <c r="K565" s="745">
        <v>138078.15</v>
      </c>
      <c r="L565" s="745">
        <v>220925.05</v>
      </c>
      <c r="M565" s="745">
        <v>184104.21</v>
      </c>
      <c r="N565" s="745">
        <v>294566.73</v>
      </c>
      <c r="O565" s="745">
        <v>230130.26</v>
      </c>
      <c r="P565" s="745">
        <v>368208.42</v>
      </c>
      <c r="Q565" s="745">
        <v>260814.29</v>
      </c>
      <c r="R565" s="745">
        <v>417302.87</v>
      </c>
      <c r="S565" s="745">
        <v>291498.33</v>
      </c>
      <c r="T565" s="745">
        <v>466397.33</v>
      </c>
    </row>
    <row r="566" spans="1:20">
      <c r="A566" s="744">
        <v>4</v>
      </c>
      <c r="B566" s="744" t="s">
        <v>1667</v>
      </c>
      <c r="C566" s="744"/>
      <c r="D566" s="744" t="s">
        <v>297</v>
      </c>
      <c r="E566" s="744" t="s">
        <v>1562</v>
      </c>
      <c r="F566" s="744" t="s">
        <v>712</v>
      </c>
      <c r="G566" s="745">
        <v>88506.43</v>
      </c>
      <c r="H566" s="745">
        <v>154886.26</v>
      </c>
      <c r="I566" s="745">
        <v>114563.23</v>
      </c>
      <c r="J566" s="745">
        <v>200485.64</v>
      </c>
      <c r="K566" s="745">
        <v>136698.45000000001</v>
      </c>
      <c r="L566" s="745">
        <v>239222.29</v>
      </c>
      <c r="M566" s="745">
        <v>162629.37</v>
      </c>
      <c r="N566" s="745">
        <v>284601.40000000002</v>
      </c>
      <c r="O566" s="745">
        <v>191216.72</v>
      </c>
      <c r="P566" s="745">
        <v>334629.27</v>
      </c>
      <c r="Q566" s="745">
        <v>209555.56</v>
      </c>
      <c r="R566" s="745">
        <v>366722.23</v>
      </c>
      <c r="S566" s="745">
        <v>227187.48</v>
      </c>
      <c r="T566" s="745">
        <v>397578.1</v>
      </c>
    </row>
    <row r="567" spans="1:20">
      <c r="A567" s="744">
        <v>4</v>
      </c>
      <c r="B567" s="744" t="s">
        <v>1667</v>
      </c>
      <c r="C567" s="744"/>
      <c r="D567" s="744" t="s">
        <v>297</v>
      </c>
      <c r="E567" s="744" t="s">
        <v>1562</v>
      </c>
      <c r="F567" s="744" t="s">
        <v>719</v>
      </c>
      <c r="G567" s="745">
        <v>71041.62</v>
      </c>
      <c r="H567" s="745">
        <v>124322.84</v>
      </c>
      <c r="I567" s="745">
        <v>92711.13</v>
      </c>
      <c r="J567" s="745">
        <v>162244.48000000001</v>
      </c>
      <c r="K567" s="745">
        <v>111944.01</v>
      </c>
      <c r="L567" s="745">
        <v>195902.02</v>
      </c>
      <c r="M567" s="745">
        <v>136303.43</v>
      </c>
      <c r="N567" s="745">
        <v>238531.01</v>
      </c>
      <c r="O567" s="745">
        <v>161373.39000000001</v>
      </c>
      <c r="P567" s="745">
        <v>282403.43</v>
      </c>
      <c r="Q567" s="745">
        <v>177629.58</v>
      </c>
      <c r="R567" s="745">
        <v>310851.76</v>
      </c>
      <c r="S567" s="745">
        <v>192760.24</v>
      </c>
      <c r="T567" s="745">
        <v>337330.42</v>
      </c>
    </row>
    <row r="568" spans="1:20">
      <c r="A568" s="744">
        <v>4</v>
      </c>
      <c r="B568" s="744" t="s">
        <v>1667</v>
      </c>
      <c r="C568" s="744"/>
      <c r="D568" s="744" t="s">
        <v>297</v>
      </c>
      <c r="E568" s="744" t="s">
        <v>1562</v>
      </c>
      <c r="F568" s="744" t="s">
        <v>726</v>
      </c>
      <c r="G568" s="745">
        <v>69038.67</v>
      </c>
      <c r="H568" s="745">
        <v>120817.67</v>
      </c>
      <c r="I568" s="745">
        <v>94428.97</v>
      </c>
      <c r="J568" s="745">
        <v>165250.69</v>
      </c>
      <c r="K568" s="745">
        <v>119786.81</v>
      </c>
      <c r="L568" s="745">
        <v>209626.91</v>
      </c>
      <c r="M568" s="745">
        <v>158103.95000000001</v>
      </c>
      <c r="N568" s="745">
        <v>276681.92</v>
      </c>
      <c r="O568" s="745">
        <v>196118.88</v>
      </c>
      <c r="P568" s="745">
        <v>343208.05</v>
      </c>
      <c r="Q568" s="745">
        <v>221126.38</v>
      </c>
      <c r="R568" s="745">
        <v>386971.17</v>
      </c>
      <c r="S568" s="745">
        <v>245865.25</v>
      </c>
      <c r="T568" s="745">
        <v>430264.19</v>
      </c>
    </row>
    <row r="569" spans="1:20">
      <c r="A569" s="744">
        <v>4</v>
      </c>
      <c r="B569" s="744" t="s">
        <v>1667</v>
      </c>
      <c r="C569" s="744"/>
      <c r="D569" s="744" t="s">
        <v>297</v>
      </c>
      <c r="E569" s="744" t="s">
        <v>1562</v>
      </c>
      <c r="F569" s="744" t="s">
        <v>301</v>
      </c>
      <c r="G569" s="745">
        <v>72110.52</v>
      </c>
      <c r="H569" s="745">
        <v>115376.83</v>
      </c>
      <c r="I569" s="745">
        <v>100954.73</v>
      </c>
      <c r="J569" s="745">
        <v>161527.57</v>
      </c>
      <c r="K569" s="745">
        <v>129798.94</v>
      </c>
      <c r="L569" s="745">
        <v>207678.3</v>
      </c>
      <c r="M569" s="745">
        <v>173065.25</v>
      </c>
      <c r="N569" s="745">
        <v>276904.40000000002</v>
      </c>
      <c r="O569" s="745">
        <v>216331.56</v>
      </c>
      <c r="P569" s="745">
        <v>346130.5</v>
      </c>
      <c r="Q569" s="745">
        <v>245175.77</v>
      </c>
      <c r="R569" s="745">
        <v>392281.23</v>
      </c>
      <c r="S569" s="745">
        <v>274019.96999999997</v>
      </c>
      <c r="T569" s="745">
        <v>438431.97</v>
      </c>
    </row>
    <row r="570" spans="1:20">
      <c r="A570" s="744">
        <v>4</v>
      </c>
      <c r="B570" s="744" t="s">
        <v>1667</v>
      </c>
      <c r="C570" s="744"/>
      <c r="D570" s="744" t="s">
        <v>297</v>
      </c>
      <c r="E570" s="744" t="s">
        <v>1585</v>
      </c>
      <c r="F570" s="744" t="s">
        <v>712</v>
      </c>
      <c r="G570" s="745">
        <v>91177.29</v>
      </c>
      <c r="H570" s="745">
        <v>159560.26</v>
      </c>
      <c r="I570" s="745">
        <v>117970.75</v>
      </c>
      <c r="J570" s="745">
        <v>206448.81</v>
      </c>
      <c r="K570" s="745">
        <v>140722.32</v>
      </c>
      <c r="L570" s="745">
        <v>246264.06</v>
      </c>
      <c r="M570" s="745">
        <v>167356.13</v>
      </c>
      <c r="N570" s="745">
        <v>292873.21999999997</v>
      </c>
      <c r="O570" s="745">
        <v>196736.02</v>
      </c>
      <c r="P570" s="745">
        <v>344288.03</v>
      </c>
      <c r="Q570" s="745">
        <v>215582.09</v>
      </c>
      <c r="R570" s="745">
        <v>377268.65</v>
      </c>
      <c r="S570" s="745">
        <v>233680.86</v>
      </c>
      <c r="T570" s="745">
        <v>408941.51</v>
      </c>
    </row>
    <row r="571" spans="1:20">
      <c r="A571" s="744">
        <v>4</v>
      </c>
      <c r="B571" s="744" t="s">
        <v>1667</v>
      </c>
      <c r="C571" s="744"/>
      <c r="D571" s="744" t="s">
        <v>297</v>
      </c>
      <c r="E571" s="744" t="s">
        <v>1585</v>
      </c>
      <c r="F571" s="744" t="s">
        <v>719</v>
      </c>
      <c r="G571" s="745">
        <v>73499.490000000005</v>
      </c>
      <c r="H571" s="745">
        <v>128624.11</v>
      </c>
      <c r="I571" s="745">
        <v>95852.160000000003</v>
      </c>
      <c r="J571" s="745">
        <v>167741.29</v>
      </c>
      <c r="K571" s="745">
        <v>115666</v>
      </c>
      <c r="L571" s="745">
        <v>202415.5</v>
      </c>
      <c r="M571" s="745">
        <v>140709.14000000001</v>
      </c>
      <c r="N571" s="745">
        <v>246241</v>
      </c>
      <c r="O571" s="745">
        <v>166528.74</v>
      </c>
      <c r="P571" s="745">
        <v>291425.3</v>
      </c>
      <c r="Q571" s="745">
        <v>183266.77</v>
      </c>
      <c r="R571" s="745">
        <v>320716.84000000003</v>
      </c>
      <c r="S571" s="745">
        <v>198833.77</v>
      </c>
      <c r="T571" s="745">
        <v>347959.11</v>
      </c>
    </row>
    <row r="572" spans="1:20">
      <c r="A572" s="744">
        <v>4</v>
      </c>
      <c r="B572" s="744" t="s">
        <v>1667</v>
      </c>
      <c r="C572" s="744"/>
      <c r="D572" s="744" t="s">
        <v>297</v>
      </c>
      <c r="E572" s="744" t="s">
        <v>1585</v>
      </c>
      <c r="F572" s="744" t="s">
        <v>726</v>
      </c>
      <c r="G572" s="745">
        <v>71661.460000000006</v>
      </c>
      <c r="H572" s="745">
        <v>125407.56</v>
      </c>
      <c r="I572" s="745">
        <v>98073.74</v>
      </c>
      <c r="J572" s="745">
        <v>171629.05</v>
      </c>
      <c r="K572" s="745">
        <v>124453.17</v>
      </c>
      <c r="L572" s="745">
        <v>217793.04</v>
      </c>
      <c r="M572" s="745">
        <v>164306.10999999999</v>
      </c>
      <c r="N572" s="745">
        <v>287535.69</v>
      </c>
      <c r="O572" s="745">
        <v>203853.15</v>
      </c>
      <c r="P572" s="745">
        <v>356743.01</v>
      </c>
      <c r="Q572" s="745">
        <v>229877.96</v>
      </c>
      <c r="R572" s="745">
        <v>402286.43</v>
      </c>
      <c r="S572" s="745">
        <v>255630.86</v>
      </c>
      <c r="T572" s="745">
        <v>447354.01</v>
      </c>
    </row>
    <row r="573" spans="1:20">
      <c r="A573" s="744">
        <v>4</v>
      </c>
      <c r="B573" s="744" t="s">
        <v>1667</v>
      </c>
      <c r="C573" s="744"/>
      <c r="D573" s="744" t="s">
        <v>297</v>
      </c>
      <c r="E573" s="744" t="s">
        <v>1585</v>
      </c>
      <c r="F573" s="744" t="s">
        <v>301</v>
      </c>
      <c r="G573" s="745">
        <v>74451.28</v>
      </c>
      <c r="H573" s="745">
        <v>119122.05</v>
      </c>
      <c r="I573" s="745">
        <v>104231.79</v>
      </c>
      <c r="J573" s="745">
        <v>166770.87</v>
      </c>
      <c r="K573" s="745">
        <v>134012.31</v>
      </c>
      <c r="L573" s="745">
        <v>214419.69</v>
      </c>
      <c r="M573" s="745">
        <v>178683.08</v>
      </c>
      <c r="N573" s="745">
        <v>285892.93</v>
      </c>
      <c r="O573" s="745">
        <v>223353.84</v>
      </c>
      <c r="P573" s="745">
        <v>357366.16</v>
      </c>
      <c r="Q573" s="745">
        <v>253134.36</v>
      </c>
      <c r="R573" s="745">
        <v>405014.98</v>
      </c>
      <c r="S573" s="745">
        <v>282914.87</v>
      </c>
      <c r="T573" s="745">
        <v>452663.8</v>
      </c>
    </row>
    <row r="574" spans="1:20">
      <c r="A574" s="744">
        <v>4</v>
      </c>
      <c r="B574" s="744" t="s">
        <v>1667</v>
      </c>
      <c r="C574" s="744"/>
      <c r="D574" s="744" t="s">
        <v>1233</v>
      </c>
      <c r="E574" s="744" t="s">
        <v>1287</v>
      </c>
      <c r="F574" s="744" t="s">
        <v>712</v>
      </c>
      <c r="G574" s="745">
        <v>97818.44</v>
      </c>
      <c r="H574" s="745">
        <v>171182.27</v>
      </c>
      <c r="I574" s="745">
        <v>126864.98</v>
      </c>
      <c r="J574" s="745">
        <v>222013.72</v>
      </c>
      <c r="K574" s="745">
        <v>151587.24</v>
      </c>
      <c r="L574" s="745">
        <v>265277.65999999997</v>
      </c>
      <c r="M574" s="745">
        <v>180644.58</v>
      </c>
      <c r="N574" s="745">
        <v>316128.02</v>
      </c>
      <c r="O574" s="745">
        <v>212590.39</v>
      </c>
      <c r="P574" s="745">
        <v>372033.18</v>
      </c>
      <c r="Q574" s="745">
        <v>233089.6</v>
      </c>
      <c r="R574" s="745">
        <v>407906.8</v>
      </c>
      <c r="S574" s="745">
        <v>252902.76</v>
      </c>
      <c r="T574" s="745">
        <v>442579.83</v>
      </c>
    </row>
    <row r="575" spans="1:20">
      <c r="A575" s="744">
        <v>4</v>
      </c>
      <c r="B575" s="744" t="s">
        <v>1667</v>
      </c>
      <c r="C575" s="744"/>
      <c r="D575" s="744" t="s">
        <v>1233</v>
      </c>
      <c r="E575" s="744" t="s">
        <v>1287</v>
      </c>
      <c r="F575" s="744" t="s">
        <v>719</v>
      </c>
      <c r="G575" s="745">
        <v>76945.86</v>
      </c>
      <c r="H575" s="745">
        <v>134655.25</v>
      </c>
      <c r="I575" s="745">
        <v>100749.07</v>
      </c>
      <c r="J575" s="745">
        <v>176310.86</v>
      </c>
      <c r="K575" s="745">
        <v>122002.66</v>
      </c>
      <c r="L575" s="745">
        <v>213504.66</v>
      </c>
      <c r="M575" s="745">
        <v>149181.88</v>
      </c>
      <c r="N575" s="745">
        <v>261068.29</v>
      </c>
      <c r="O575" s="745">
        <v>176923.96</v>
      </c>
      <c r="P575" s="745">
        <v>309616.93</v>
      </c>
      <c r="Q575" s="745">
        <v>194934.16</v>
      </c>
      <c r="R575" s="745">
        <v>341134.78</v>
      </c>
      <c r="S575" s="745">
        <v>211758.01</v>
      </c>
      <c r="T575" s="745">
        <v>370576.51</v>
      </c>
    </row>
    <row r="576" spans="1:20">
      <c r="A576" s="744">
        <v>4</v>
      </c>
      <c r="B576" s="744" t="s">
        <v>1667</v>
      </c>
      <c r="C576" s="744"/>
      <c r="D576" s="744" t="s">
        <v>1233</v>
      </c>
      <c r="E576" s="744" t="s">
        <v>1287</v>
      </c>
      <c r="F576" s="744" t="s">
        <v>726</v>
      </c>
      <c r="G576" s="745">
        <v>73605.350000000006</v>
      </c>
      <c r="H576" s="745">
        <v>128809.36</v>
      </c>
      <c r="I576" s="745">
        <v>100388.14</v>
      </c>
      <c r="J576" s="745">
        <v>175679.24</v>
      </c>
      <c r="K576" s="745">
        <v>127132.14</v>
      </c>
      <c r="L576" s="745">
        <v>222481.24</v>
      </c>
      <c r="M576" s="745">
        <v>167583.23000000001</v>
      </c>
      <c r="N576" s="745">
        <v>293270.65000000002</v>
      </c>
      <c r="O576" s="745">
        <v>207673.14</v>
      </c>
      <c r="P576" s="745">
        <v>363428</v>
      </c>
      <c r="Q576" s="745">
        <v>233998.44</v>
      </c>
      <c r="R576" s="745">
        <v>409497.27</v>
      </c>
      <c r="S576" s="745">
        <v>260002.69</v>
      </c>
      <c r="T576" s="745">
        <v>455004.71</v>
      </c>
    </row>
    <row r="577" spans="1:20">
      <c r="A577" s="744">
        <v>4</v>
      </c>
      <c r="B577" s="744" t="s">
        <v>1667</v>
      </c>
      <c r="C577" s="744"/>
      <c r="D577" s="744" t="s">
        <v>1233</v>
      </c>
      <c r="E577" s="744" t="s">
        <v>1287</v>
      </c>
      <c r="F577" s="744" t="s">
        <v>301</v>
      </c>
      <c r="G577" s="745">
        <v>78874.039999999994</v>
      </c>
      <c r="H577" s="745">
        <v>126198.47</v>
      </c>
      <c r="I577" s="745">
        <v>110423.66</v>
      </c>
      <c r="J577" s="745">
        <v>176677.86</v>
      </c>
      <c r="K577" s="745">
        <v>141973.28</v>
      </c>
      <c r="L577" s="745">
        <v>227157.25</v>
      </c>
      <c r="M577" s="745">
        <v>189297.7</v>
      </c>
      <c r="N577" s="745">
        <v>302876.33</v>
      </c>
      <c r="O577" s="745">
        <v>236622.13</v>
      </c>
      <c r="P577" s="745">
        <v>378595.41</v>
      </c>
      <c r="Q577" s="745">
        <v>268171.75</v>
      </c>
      <c r="R577" s="745">
        <v>429074.8</v>
      </c>
      <c r="S577" s="745">
        <v>299721.36</v>
      </c>
      <c r="T577" s="745">
        <v>479554.19</v>
      </c>
    </row>
    <row r="578" spans="1:20">
      <c r="A578" s="744">
        <v>4</v>
      </c>
      <c r="B578" s="744" t="s">
        <v>1667</v>
      </c>
      <c r="C578" s="744"/>
      <c r="D578" s="744" t="s">
        <v>1233</v>
      </c>
      <c r="E578" s="744" t="s">
        <v>1336</v>
      </c>
      <c r="F578" s="744" t="s">
        <v>712</v>
      </c>
      <c r="G578" s="745">
        <v>96878.55</v>
      </c>
      <c r="H578" s="745">
        <v>169537.47</v>
      </c>
      <c r="I578" s="745">
        <v>125750.23</v>
      </c>
      <c r="J578" s="745">
        <v>220062.91</v>
      </c>
      <c r="K578" s="745">
        <v>150343.32</v>
      </c>
      <c r="L578" s="745">
        <v>263100.81</v>
      </c>
      <c r="M578" s="745">
        <v>179288.64</v>
      </c>
      <c r="N578" s="745">
        <v>313755.13</v>
      </c>
      <c r="O578" s="745">
        <v>211074.74</v>
      </c>
      <c r="P578" s="745">
        <v>369380.8</v>
      </c>
      <c r="Q578" s="745">
        <v>231473.93</v>
      </c>
      <c r="R578" s="745">
        <v>405079.39</v>
      </c>
      <c r="S578" s="745">
        <v>251233.65</v>
      </c>
      <c r="T578" s="745">
        <v>439658.89</v>
      </c>
    </row>
    <row r="579" spans="1:20">
      <c r="A579" s="744">
        <v>4</v>
      </c>
      <c r="B579" s="744" t="s">
        <v>1667</v>
      </c>
      <c r="C579" s="744"/>
      <c r="D579" s="744" t="s">
        <v>1233</v>
      </c>
      <c r="E579" s="744" t="s">
        <v>1336</v>
      </c>
      <c r="F579" s="744" t="s">
        <v>719</v>
      </c>
      <c r="G579" s="745">
        <v>75547.23</v>
      </c>
      <c r="H579" s="745">
        <v>132207.66</v>
      </c>
      <c r="I579" s="745">
        <v>99060.34</v>
      </c>
      <c r="J579" s="745">
        <v>173355.6</v>
      </c>
      <c r="K579" s="745">
        <v>120108.54</v>
      </c>
      <c r="L579" s="745">
        <v>210189.94</v>
      </c>
      <c r="M579" s="745">
        <v>147134.45000000001</v>
      </c>
      <c r="N579" s="745">
        <v>257485.29</v>
      </c>
      <c r="O579" s="745">
        <v>174624.44</v>
      </c>
      <c r="P579" s="745">
        <v>305592.77</v>
      </c>
      <c r="Q579" s="745">
        <v>192479.91</v>
      </c>
      <c r="R579" s="745">
        <v>336839.85</v>
      </c>
      <c r="S579" s="745">
        <v>209184.62</v>
      </c>
      <c r="T579" s="745">
        <v>366073.08</v>
      </c>
    </row>
    <row r="580" spans="1:20">
      <c r="A580" s="744">
        <v>4</v>
      </c>
      <c r="B580" s="744" t="s">
        <v>1667</v>
      </c>
      <c r="C580" s="744"/>
      <c r="D580" s="744" t="s">
        <v>1233</v>
      </c>
      <c r="E580" s="744" t="s">
        <v>1336</v>
      </c>
      <c r="F580" s="744" t="s">
        <v>726</v>
      </c>
      <c r="G580" s="745">
        <v>71765.710000000006</v>
      </c>
      <c r="H580" s="745">
        <v>125589.99</v>
      </c>
      <c r="I580" s="745">
        <v>97754.2</v>
      </c>
      <c r="J580" s="745">
        <v>171069.85</v>
      </c>
      <c r="K580" s="745">
        <v>123703.03999999999</v>
      </c>
      <c r="L580" s="745">
        <v>216480.32</v>
      </c>
      <c r="M580" s="745">
        <v>162968.76999999999</v>
      </c>
      <c r="N580" s="745">
        <v>285195.34000000003</v>
      </c>
      <c r="O580" s="745">
        <v>201865.37</v>
      </c>
      <c r="P580" s="745">
        <v>353264.4</v>
      </c>
      <c r="Q580" s="745">
        <v>227386.31</v>
      </c>
      <c r="R580" s="745">
        <v>397926.05</v>
      </c>
      <c r="S580" s="745">
        <v>252579.15</v>
      </c>
      <c r="T580" s="745">
        <v>442013.51</v>
      </c>
    </row>
    <row r="581" spans="1:20">
      <c r="A581" s="744">
        <v>4</v>
      </c>
      <c r="B581" s="744" t="s">
        <v>1667</v>
      </c>
      <c r="C581" s="744"/>
      <c r="D581" s="744" t="s">
        <v>1233</v>
      </c>
      <c r="E581" s="744" t="s">
        <v>1336</v>
      </c>
      <c r="F581" s="744" t="s">
        <v>301</v>
      </c>
      <c r="G581" s="745">
        <v>77770.460000000006</v>
      </c>
      <c r="H581" s="745">
        <v>124432.73</v>
      </c>
      <c r="I581" s="745">
        <v>108878.64</v>
      </c>
      <c r="J581" s="745">
        <v>174205.83</v>
      </c>
      <c r="K581" s="745">
        <v>139986.82</v>
      </c>
      <c r="L581" s="745">
        <v>223978.92</v>
      </c>
      <c r="M581" s="745">
        <v>186649.1</v>
      </c>
      <c r="N581" s="745">
        <v>298638.56</v>
      </c>
      <c r="O581" s="745">
        <v>233311.37</v>
      </c>
      <c r="P581" s="745">
        <v>373298.2</v>
      </c>
      <c r="Q581" s="745">
        <v>264419.56</v>
      </c>
      <c r="R581" s="745">
        <v>423071.3</v>
      </c>
      <c r="S581" s="745">
        <v>295527.74</v>
      </c>
      <c r="T581" s="745">
        <v>472844.39</v>
      </c>
    </row>
    <row r="582" spans="1:20">
      <c r="A582" s="744">
        <v>4</v>
      </c>
      <c r="B582" s="744" t="s">
        <v>1667</v>
      </c>
      <c r="C582" s="744"/>
      <c r="D582" s="744" t="s">
        <v>1233</v>
      </c>
      <c r="E582" s="744" t="s">
        <v>1381</v>
      </c>
      <c r="F582" s="744" t="s">
        <v>712</v>
      </c>
      <c r="G582" s="745">
        <v>95696.43</v>
      </c>
      <c r="H582" s="745">
        <v>167468.75</v>
      </c>
      <c r="I582" s="745">
        <v>124184.44</v>
      </c>
      <c r="J582" s="745">
        <v>217322.77</v>
      </c>
      <c r="K582" s="745">
        <v>148444.82</v>
      </c>
      <c r="L582" s="745">
        <v>259778.43</v>
      </c>
      <c r="M582" s="745">
        <v>176986.63</v>
      </c>
      <c r="N582" s="745">
        <v>309726.59999999998</v>
      </c>
      <c r="O582" s="745">
        <v>208340.55</v>
      </c>
      <c r="P582" s="745">
        <v>364595.96</v>
      </c>
      <c r="Q582" s="745">
        <v>228461.64</v>
      </c>
      <c r="R582" s="745">
        <v>399807.88</v>
      </c>
      <c r="S582" s="745">
        <v>247939.03</v>
      </c>
      <c r="T582" s="745">
        <v>433893.31</v>
      </c>
    </row>
    <row r="583" spans="1:20">
      <c r="A583" s="744">
        <v>4</v>
      </c>
      <c r="B583" s="744" t="s">
        <v>1667</v>
      </c>
      <c r="C583" s="744"/>
      <c r="D583" s="744" t="s">
        <v>1233</v>
      </c>
      <c r="E583" s="744" t="s">
        <v>1381</v>
      </c>
      <c r="F583" s="744" t="s">
        <v>719</v>
      </c>
      <c r="G583" s="745">
        <v>74823.850000000006</v>
      </c>
      <c r="H583" s="745">
        <v>130941.73</v>
      </c>
      <c r="I583" s="745">
        <v>98068.52</v>
      </c>
      <c r="J583" s="745">
        <v>171619.91</v>
      </c>
      <c r="K583" s="745">
        <v>118860.24</v>
      </c>
      <c r="L583" s="745">
        <v>208005.43</v>
      </c>
      <c r="M583" s="745">
        <v>145523.92000000001</v>
      </c>
      <c r="N583" s="745">
        <v>254666.86</v>
      </c>
      <c r="O583" s="745">
        <v>172674.12</v>
      </c>
      <c r="P583" s="745">
        <v>302179.71000000002</v>
      </c>
      <c r="Q583" s="745">
        <v>190306.2</v>
      </c>
      <c r="R583" s="745">
        <v>333035.84999999998</v>
      </c>
      <c r="S583" s="745">
        <v>206794.28</v>
      </c>
      <c r="T583" s="745">
        <v>361889.99</v>
      </c>
    </row>
    <row r="584" spans="1:20">
      <c r="A584" s="744">
        <v>4</v>
      </c>
      <c r="B584" s="744" t="s">
        <v>1667</v>
      </c>
      <c r="C584" s="744"/>
      <c r="D584" s="744" t="s">
        <v>1233</v>
      </c>
      <c r="E584" s="744" t="s">
        <v>1381</v>
      </c>
      <c r="F584" s="744" t="s">
        <v>726</v>
      </c>
      <c r="G584" s="745">
        <v>71230.880000000005</v>
      </c>
      <c r="H584" s="745">
        <v>124654.03</v>
      </c>
      <c r="I584" s="745">
        <v>97063.88</v>
      </c>
      <c r="J584" s="745">
        <v>169861.79</v>
      </c>
      <c r="K584" s="745">
        <v>122858.09</v>
      </c>
      <c r="L584" s="745">
        <v>215001.65</v>
      </c>
      <c r="M584" s="745">
        <v>161884.49</v>
      </c>
      <c r="N584" s="745">
        <v>283297.87</v>
      </c>
      <c r="O584" s="745">
        <v>200549.72</v>
      </c>
      <c r="P584" s="745">
        <v>350962.01</v>
      </c>
      <c r="Q584" s="745">
        <v>225925.23</v>
      </c>
      <c r="R584" s="745">
        <v>395369.16</v>
      </c>
      <c r="S584" s="745">
        <v>250979.69</v>
      </c>
      <c r="T584" s="745">
        <v>439214.46</v>
      </c>
    </row>
    <row r="585" spans="1:20">
      <c r="A585" s="744">
        <v>4</v>
      </c>
      <c r="B585" s="744" t="s">
        <v>1667</v>
      </c>
      <c r="C585" s="744"/>
      <c r="D585" s="744" t="s">
        <v>1233</v>
      </c>
      <c r="E585" s="744" t="s">
        <v>1381</v>
      </c>
      <c r="F585" s="744" t="s">
        <v>301</v>
      </c>
      <c r="G585" s="745">
        <v>76925.56</v>
      </c>
      <c r="H585" s="745">
        <v>123080.9</v>
      </c>
      <c r="I585" s="745">
        <v>107695.78</v>
      </c>
      <c r="J585" s="745">
        <v>172313.25</v>
      </c>
      <c r="K585" s="745">
        <v>138466.01</v>
      </c>
      <c r="L585" s="745">
        <v>221545.61</v>
      </c>
      <c r="M585" s="745">
        <v>184621.34</v>
      </c>
      <c r="N585" s="745">
        <v>295394.15000000002</v>
      </c>
      <c r="O585" s="745">
        <v>230776.68</v>
      </c>
      <c r="P585" s="745">
        <v>369242.69</v>
      </c>
      <c r="Q585" s="745">
        <v>261546.9</v>
      </c>
      <c r="R585" s="745">
        <v>418475.05</v>
      </c>
      <c r="S585" s="745">
        <v>292317.12</v>
      </c>
      <c r="T585" s="745">
        <v>467707.4</v>
      </c>
    </row>
    <row r="586" spans="1:20">
      <c r="A586" s="744">
        <v>4</v>
      </c>
      <c r="B586" s="744" t="s">
        <v>1667</v>
      </c>
      <c r="C586" s="744"/>
      <c r="D586" s="744" t="s">
        <v>1233</v>
      </c>
      <c r="E586" s="744" t="s">
        <v>1427</v>
      </c>
      <c r="F586" s="744" t="s">
        <v>712</v>
      </c>
      <c r="G586" s="745">
        <v>100182.69</v>
      </c>
      <c r="H586" s="745">
        <v>175319.7</v>
      </c>
      <c r="I586" s="745">
        <v>129996.57</v>
      </c>
      <c r="J586" s="745">
        <v>227494</v>
      </c>
      <c r="K586" s="745">
        <v>155384.24</v>
      </c>
      <c r="L586" s="745">
        <v>271922.43</v>
      </c>
      <c r="M586" s="745">
        <v>185248.62</v>
      </c>
      <c r="N586" s="745">
        <v>324185.08</v>
      </c>
      <c r="O586" s="745">
        <v>218058.78</v>
      </c>
      <c r="P586" s="745">
        <v>381602.87</v>
      </c>
      <c r="Q586" s="745">
        <v>239114.18</v>
      </c>
      <c r="R586" s="745">
        <v>418449.82</v>
      </c>
      <c r="S586" s="745">
        <v>259492</v>
      </c>
      <c r="T586" s="745">
        <v>454111</v>
      </c>
    </row>
    <row r="587" spans="1:20">
      <c r="A587" s="744">
        <v>4</v>
      </c>
      <c r="B587" s="744" t="s">
        <v>1667</v>
      </c>
      <c r="C587" s="744"/>
      <c r="D587" s="744" t="s">
        <v>1233</v>
      </c>
      <c r="E587" s="744" t="s">
        <v>1427</v>
      </c>
      <c r="F587" s="744" t="s">
        <v>719</v>
      </c>
      <c r="G587" s="745">
        <v>78392.63</v>
      </c>
      <c r="H587" s="745">
        <v>137187.1</v>
      </c>
      <c r="I587" s="745">
        <v>102732.7</v>
      </c>
      <c r="J587" s="745">
        <v>179782.23</v>
      </c>
      <c r="K587" s="745">
        <v>124499.25</v>
      </c>
      <c r="L587" s="745">
        <v>217873.69</v>
      </c>
      <c r="M587" s="745">
        <v>152402.94</v>
      </c>
      <c r="N587" s="745">
        <v>266705.14</v>
      </c>
      <c r="O587" s="745">
        <v>180824.6</v>
      </c>
      <c r="P587" s="745">
        <v>316443.05</v>
      </c>
      <c r="Q587" s="745">
        <v>199281.58</v>
      </c>
      <c r="R587" s="745">
        <v>348742.77</v>
      </c>
      <c r="S587" s="745">
        <v>216538.69</v>
      </c>
      <c r="T587" s="745">
        <v>378942.7</v>
      </c>
    </row>
    <row r="588" spans="1:20">
      <c r="A588" s="744">
        <v>4</v>
      </c>
      <c r="B588" s="744" t="s">
        <v>1667</v>
      </c>
      <c r="C588" s="744"/>
      <c r="D588" s="744" t="s">
        <v>1233</v>
      </c>
      <c r="E588" s="744" t="s">
        <v>1427</v>
      </c>
      <c r="F588" s="744" t="s">
        <v>726</v>
      </c>
      <c r="G588" s="745">
        <v>74675.02</v>
      </c>
      <c r="H588" s="745">
        <v>130681.28</v>
      </c>
      <c r="I588" s="745">
        <v>101768.78</v>
      </c>
      <c r="J588" s="745">
        <v>178095.37</v>
      </c>
      <c r="K588" s="745">
        <v>128822.05</v>
      </c>
      <c r="L588" s="745">
        <v>225438.58</v>
      </c>
      <c r="M588" s="745">
        <v>169751.77</v>
      </c>
      <c r="N588" s="745">
        <v>297065.59999999998</v>
      </c>
      <c r="O588" s="745">
        <v>210304.44</v>
      </c>
      <c r="P588" s="745">
        <v>368032.77</v>
      </c>
      <c r="Q588" s="745">
        <v>236920.6</v>
      </c>
      <c r="R588" s="745">
        <v>414611.05</v>
      </c>
      <c r="S588" s="745">
        <v>263201.59999999998</v>
      </c>
      <c r="T588" s="745">
        <v>460602.8</v>
      </c>
    </row>
    <row r="589" spans="1:20">
      <c r="A589" s="744">
        <v>4</v>
      </c>
      <c r="B589" s="744" t="s">
        <v>1667</v>
      </c>
      <c r="C589" s="744"/>
      <c r="D589" s="744" t="s">
        <v>1233</v>
      </c>
      <c r="E589" s="744" t="s">
        <v>1427</v>
      </c>
      <c r="F589" s="744" t="s">
        <v>301</v>
      </c>
      <c r="G589" s="745">
        <v>80563.839999999997</v>
      </c>
      <c r="H589" s="745">
        <v>128902.15</v>
      </c>
      <c r="I589" s="745">
        <v>112789.38</v>
      </c>
      <c r="J589" s="745">
        <v>180463.01</v>
      </c>
      <c r="K589" s="745">
        <v>145014.92000000001</v>
      </c>
      <c r="L589" s="745">
        <v>232023.87</v>
      </c>
      <c r="M589" s="745">
        <v>193353.22</v>
      </c>
      <c r="N589" s="745">
        <v>309365.15999999997</v>
      </c>
      <c r="O589" s="745">
        <v>241691.53</v>
      </c>
      <c r="P589" s="745">
        <v>386706.45</v>
      </c>
      <c r="Q589" s="745">
        <v>273917.06</v>
      </c>
      <c r="R589" s="745">
        <v>438267.31</v>
      </c>
      <c r="S589" s="745">
        <v>306142.59999999998</v>
      </c>
      <c r="T589" s="745">
        <v>489828.16</v>
      </c>
    </row>
    <row r="590" spans="1:20">
      <c r="A590" s="744">
        <v>4</v>
      </c>
      <c r="B590" s="744" t="s">
        <v>1667</v>
      </c>
      <c r="C590" s="744"/>
      <c r="D590" s="744" t="s">
        <v>1233</v>
      </c>
      <c r="E590" s="744" t="s">
        <v>1468</v>
      </c>
      <c r="F590" s="744" t="s">
        <v>712</v>
      </c>
      <c r="G590" s="745">
        <v>97530.17</v>
      </c>
      <c r="H590" s="745">
        <v>170677.8</v>
      </c>
      <c r="I590" s="745">
        <v>126645.89</v>
      </c>
      <c r="J590" s="745">
        <v>221630.3</v>
      </c>
      <c r="K590" s="745">
        <v>151456.21</v>
      </c>
      <c r="L590" s="745">
        <v>265048.38</v>
      </c>
      <c r="M590" s="745">
        <v>180676.17</v>
      </c>
      <c r="N590" s="745">
        <v>316183.28999999998</v>
      </c>
      <c r="O590" s="745">
        <v>212746.48</v>
      </c>
      <c r="P590" s="745">
        <v>372306.33</v>
      </c>
      <c r="Q590" s="745">
        <v>233329.23</v>
      </c>
      <c r="R590" s="745">
        <v>408326.15</v>
      </c>
      <c r="S590" s="745">
        <v>253287.33</v>
      </c>
      <c r="T590" s="745">
        <v>443252.84</v>
      </c>
    </row>
    <row r="591" spans="1:20">
      <c r="A591" s="744">
        <v>4</v>
      </c>
      <c r="B591" s="744" t="s">
        <v>1667</v>
      </c>
      <c r="C591" s="744"/>
      <c r="D591" s="744" t="s">
        <v>1233</v>
      </c>
      <c r="E591" s="744" t="s">
        <v>1468</v>
      </c>
      <c r="F591" s="744" t="s">
        <v>719</v>
      </c>
      <c r="G591" s="745">
        <v>75740.12</v>
      </c>
      <c r="H591" s="745">
        <v>132545.20000000001</v>
      </c>
      <c r="I591" s="745">
        <v>99382.02</v>
      </c>
      <c r="J591" s="745">
        <v>173918.53</v>
      </c>
      <c r="K591" s="745">
        <v>120571.22</v>
      </c>
      <c r="L591" s="745">
        <v>210999.64</v>
      </c>
      <c r="M591" s="745">
        <v>147830.49</v>
      </c>
      <c r="N591" s="745">
        <v>258703.35</v>
      </c>
      <c r="O591" s="745">
        <v>175512.29</v>
      </c>
      <c r="P591" s="745">
        <v>307146.51</v>
      </c>
      <c r="Q591" s="745">
        <v>193496.63</v>
      </c>
      <c r="R591" s="745">
        <v>338619.1</v>
      </c>
      <c r="S591" s="745">
        <v>210334.02</v>
      </c>
      <c r="T591" s="745">
        <v>368084.54</v>
      </c>
    </row>
    <row r="592" spans="1:20">
      <c r="A592" s="744">
        <v>4</v>
      </c>
      <c r="B592" s="744" t="s">
        <v>1667</v>
      </c>
      <c r="C592" s="744"/>
      <c r="D592" s="744" t="s">
        <v>1233</v>
      </c>
      <c r="E592" s="744" t="s">
        <v>1468</v>
      </c>
      <c r="F592" s="744" t="s">
        <v>726</v>
      </c>
      <c r="G592" s="745">
        <v>71706.92</v>
      </c>
      <c r="H592" s="745">
        <v>125487.11</v>
      </c>
      <c r="I592" s="745">
        <v>97613.45</v>
      </c>
      <c r="J592" s="745">
        <v>170823.54</v>
      </c>
      <c r="K592" s="745">
        <v>123479.48</v>
      </c>
      <c r="L592" s="745">
        <v>216089.09</v>
      </c>
      <c r="M592" s="745">
        <v>162628.34</v>
      </c>
      <c r="N592" s="745">
        <v>284599.59999999998</v>
      </c>
      <c r="O592" s="745">
        <v>201400.16</v>
      </c>
      <c r="P592" s="745">
        <v>352450.27</v>
      </c>
      <c r="Q592" s="745">
        <v>226829.08</v>
      </c>
      <c r="R592" s="745">
        <v>396950.89</v>
      </c>
      <c r="S592" s="745">
        <v>251922.84</v>
      </c>
      <c r="T592" s="745">
        <v>440864.98</v>
      </c>
    </row>
    <row r="593" spans="1:20">
      <c r="A593" s="744">
        <v>4</v>
      </c>
      <c r="B593" s="744" t="s">
        <v>1667</v>
      </c>
      <c r="C593" s="744"/>
      <c r="D593" s="744" t="s">
        <v>1233</v>
      </c>
      <c r="E593" s="744" t="s">
        <v>1468</v>
      </c>
      <c r="F593" s="744" t="s">
        <v>301</v>
      </c>
      <c r="G593" s="745">
        <v>78128.23</v>
      </c>
      <c r="H593" s="745">
        <v>125005.18</v>
      </c>
      <c r="I593" s="745">
        <v>109379.53</v>
      </c>
      <c r="J593" s="745">
        <v>175007.25</v>
      </c>
      <c r="K593" s="745">
        <v>140630.82</v>
      </c>
      <c r="L593" s="745">
        <v>225009.32</v>
      </c>
      <c r="M593" s="745">
        <v>187507.76</v>
      </c>
      <c r="N593" s="745">
        <v>300012.42</v>
      </c>
      <c r="O593" s="745">
        <v>234384.7</v>
      </c>
      <c r="P593" s="745">
        <v>375015.53</v>
      </c>
      <c r="Q593" s="745">
        <v>265635.99</v>
      </c>
      <c r="R593" s="745">
        <v>425017.59999999998</v>
      </c>
      <c r="S593" s="745">
        <v>296887.28999999998</v>
      </c>
      <c r="T593" s="745">
        <v>475019.67</v>
      </c>
    </row>
    <row r="594" spans="1:20">
      <c r="A594" s="744">
        <v>4</v>
      </c>
      <c r="B594" s="744" t="s">
        <v>1667</v>
      </c>
      <c r="C594" s="744"/>
      <c r="D594" s="744" t="s">
        <v>1233</v>
      </c>
      <c r="E594" s="744" t="s">
        <v>1505</v>
      </c>
      <c r="F594" s="744" t="s">
        <v>712</v>
      </c>
      <c r="G594" s="745">
        <v>101834.76</v>
      </c>
      <c r="H594" s="745">
        <v>178210.82</v>
      </c>
      <c r="I594" s="745">
        <v>132119.74</v>
      </c>
      <c r="J594" s="745">
        <v>231209.55</v>
      </c>
      <c r="K594" s="745">
        <v>157904.71</v>
      </c>
      <c r="L594" s="745">
        <v>276333.24</v>
      </c>
      <c r="M594" s="745">
        <v>188228.61</v>
      </c>
      <c r="N594" s="745">
        <v>329400.07</v>
      </c>
      <c r="O594" s="745">
        <v>221550.81</v>
      </c>
      <c r="P594" s="745">
        <v>387713.91</v>
      </c>
      <c r="Q594" s="745">
        <v>242934.31</v>
      </c>
      <c r="R594" s="745">
        <v>425135.05</v>
      </c>
      <c r="S594" s="745">
        <v>263621.18</v>
      </c>
      <c r="T594" s="745">
        <v>461337.07</v>
      </c>
    </row>
    <row r="595" spans="1:20">
      <c r="A595" s="744">
        <v>4</v>
      </c>
      <c r="B595" s="744" t="s">
        <v>1667</v>
      </c>
      <c r="C595" s="744"/>
      <c r="D595" s="744" t="s">
        <v>1233</v>
      </c>
      <c r="E595" s="744" t="s">
        <v>1505</v>
      </c>
      <c r="F595" s="744" t="s">
        <v>719</v>
      </c>
      <c r="G595" s="745">
        <v>79815.33</v>
      </c>
      <c r="H595" s="745">
        <v>139676.82999999999</v>
      </c>
      <c r="I595" s="745">
        <v>104568.89</v>
      </c>
      <c r="J595" s="745">
        <v>182995.55</v>
      </c>
      <c r="K595" s="745">
        <v>126694.61</v>
      </c>
      <c r="L595" s="745">
        <v>221715.57</v>
      </c>
      <c r="M595" s="745">
        <v>155037.19</v>
      </c>
      <c r="N595" s="745">
        <v>271315.08</v>
      </c>
      <c r="O595" s="745">
        <v>183924.69</v>
      </c>
      <c r="P595" s="745">
        <v>321868.2</v>
      </c>
      <c r="Q595" s="745">
        <v>202682.42</v>
      </c>
      <c r="R595" s="745">
        <v>354694.24</v>
      </c>
      <c r="S595" s="745">
        <v>220215.73</v>
      </c>
      <c r="T595" s="745">
        <v>385377.52</v>
      </c>
    </row>
    <row r="596" spans="1:20">
      <c r="A596" s="744">
        <v>4</v>
      </c>
      <c r="B596" s="744" t="s">
        <v>1667</v>
      </c>
      <c r="C596" s="744"/>
      <c r="D596" s="744" t="s">
        <v>1233</v>
      </c>
      <c r="E596" s="744" t="s">
        <v>1505</v>
      </c>
      <c r="F596" s="744" t="s">
        <v>726</v>
      </c>
      <c r="G596" s="745">
        <v>76129.67</v>
      </c>
      <c r="H596" s="745">
        <v>133226.93</v>
      </c>
      <c r="I596" s="745">
        <v>103776.08</v>
      </c>
      <c r="J596" s="745">
        <v>181608.14</v>
      </c>
      <c r="K596" s="745">
        <v>131381.56</v>
      </c>
      <c r="L596" s="745">
        <v>229917.73</v>
      </c>
      <c r="M596" s="745">
        <v>173143.28</v>
      </c>
      <c r="N596" s="745">
        <v>303000.74</v>
      </c>
      <c r="O596" s="745">
        <v>214523.98</v>
      </c>
      <c r="P596" s="745">
        <v>375416.97</v>
      </c>
      <c r="Q596" s="745">
        <v>241687.76</v>
      </c>
      <c r="R596" s="745">
        <v>422953.57</v>
      </c>
      <c r="S596" s="745">
        <v>268512.84000000003</v>
      </c>
      <c r="T596" s="745">
        <v>469897.47</v>
      </c>
    </row>
    <row r="597" spans="1:20">
      <c r="A597" s="744">
        <v>4</v>
      </c>
      <c r="B597" s="744" t="s">
        <v>1667</v>
      </c>
      <c r="C597" s="744"/>
      <c r="D597" s="744" t="s">
        <v>1233</v>
      </c>
      <c r="E597" s="744" t="s">
        <v>1505</v>
      </c>
      <c r="F597" s="744" t="s">
        <v>301</v>
      </c>
      <c r="G597" s="745">
        <v>81960.539999999994</v>
      </c>
      <c r="H597" s="745">
        <v>131136.85999999999</v>
      </c>
      <c r="I597" s="745">
        <v>114744.75</v>
      </c>
      <c r="J597" s="745">
        <v>183591.6</v>
      </c>
      <c r="K597" s="745">
        <v>147528.97</v>
      </c>
      <c r="L597" s="745">
        <v>236046.35</v>
      </c>
      <c r="M597" s="745">
        <v>196705.29</v>
      </c>
      <c r="N597" s="745">
        <v>314728.46000000002</v>
      </c>
      <c r="O597" s="745">
        <v>245881.61</v>
      </c>
      <c r="P597" s="745">
        <v>393410.58</v>
      </c>
      <c r="Q597" s="745">
        <v>278665.82</v>
      </c>
      <c r="R597" s="745">
        <v>445865.32</v>
      </c>
      <c r="S597" s="745">
        <v>311450.03999999998</v>
      </c>
      <c r="T597" s="745">
        <v>498320.07</v>
      </c>
    </row>
    <row r="598" spans="1:20">
      <c r="A598" s="744">
        <v>4</v>
      </c>
      <c r="B598" s="744" t="s">
        <v>1667</v>
      </c>
      <c r="C598" s="744"/>
      <c r="D598" s="744" t="s">
        <v>1233</v>
      </c>
      <c r="E598" s="744" t="s">
        <v>1540</v>
      </c>
      <c r="F598" s="744" t="s">
        <v>712</v>
      </c>
      <c r="G598" s="745">
        <v>101304.25</v>
      </c>
      <c r="H598" s="745">
        <v>177282.44</v>
      </c>
      <c r="I598" s="745">
        <v>131449.60000000001</v>
      </c>
      <c r="J598" s="745">
        <v>230036.81</v>
      </c>
      <c r="K598" s="745">
        <v>157119.1</v>
      </c>
      <c r="L598" s="745">
        <v>274958.42</v>
      </c>
      <c r="M598" s="745">
        <v>187314.12</v>
      </c>
      <c r="N598" s="745">
        <v>327799.7</v>
      </c>
      <c r="O598" s="745">
        <v>220488.34</v>
      </c>
      <c r="P598" s="745">
        <v>385854.6</v>
      </c>
      <c r="Q598" s="745">
        <v>241777.32</v>
      </c>
      <c r="R598" s="745">
        <v>423110.31</v>
      </c>
      <c r="S598" s="745">
        <v>262380.24</v>
      </c>
      <c r="T598" s="745">
        <v>459165.42</v>
      </c>
    </row>
    <row r="599" spans="1:20">
      <c r="A599" s="744">
        <v>4</v>
      </c>
      <c r="B599" s="744" t="s">
        <v>1667</v>
      </c>
      <c r="C599" s="744"/>
      <c r="D599" s="744" t="s">
        <v>1233</v>
      </c>
      <c r="E599" s="744" t="s">
        <v>1540</v>
      </c>
      <c r="F599" s="744" t="s">
        <v>719</v>
      </c>
      <c r="G599" s="745">
        <v>79284.83</v>
      </c>
      <c r="H599" s="745">
        <v>138748.45000000001</v>
      </c>
      <c r="I599" s="745">
        <v>103898.75</v>
      </c>
      <c r="J599" s="745">
        <v>181822.8</v>
      </c>
      <c r="K599" s="745">
        <v>125909</v>
      </c>
      <c r="L599" s="745">
        <v>220340.75</v>
      </c>
      <c r="M599" s="745">
        <v>154122.69</v>
      </c>
      <c r="N599" s="745">
        <v>269714.71000000002</v>
      </c>
      <c r="O599" s="745">
        <v>182862.22</v>
      </c>
      <c r="P599" s="745">
        <v>320008.89</v>
      </c>
      <c r="Q599" s="745">
        <v>201525.43</v>
      </c>
      <c r="R599" s="745">
        <v>352669.49</v>
      </c>
      <c r="S599" s="745">
        <v>218974.79</v>
      </c>
      <c r="T599" s="745">
        <v>383205.88</v>
      </c>
    </row>
    <row r="600" spans="1:20">
      <c r="A600" s="744">
        <v>4</v>
      </c>
      <c r="B600" s="744" t="s">
        <v>1667</v>
      </c>
      <c r="C600" s="744"/>
      <c r="D600" s="744" t="s">
        <v>1233</v>
      </c>
      <c r="E600" s="744" t="s">
        <v>1540</v>
      </c>
      <c r="F600" s="744" t="s">
        <v>726</v>
      </c>
      <c r="G600" s="745">
        <v>75536.05</v>
      </c>
      <c r="H600" s="745">
        <v>132188.09</v>
      </c>
      <c r="I600" s="745">
        <v>102945.01</v>
      </c>
      <c r="J600" s="745">
        <v>180153.76</v>
      </c>
      <c r="K600" s="745">
        <v>130313.04</v>
      </c>
      <c r="L600" s="745">
        <v>228047.82</v>
      </c>
      <c r="M600" s="745">
        <v>171718.59</v>
      </c>
      <c r="N600" s="745">
        <v>300507.53000000003</v>
      </c>
      <c r="O600" s="745">
        <v>212743.12</v>
      </c>
      <c r="P600" s="745">
        <v>372300.46</v>
      </c>
      <c r="Q600" s="745">
        <v>239669.44</v>
      </c>
      <c r="R600" s="745">
        <v>419421.52</v>
      </c>
      <c r="S600" s="745">
        <v>266257.08</v>
      </c>
      <c r="T600" s="745">
        <v>465949.89</v>
      </c>
    </row>
    <row r="601" spans="1:20">
      <c r="A601" s="744">
        <v>4</v>
      </c>
      <c r="B601" s="744" t="s">
        <v>1667</v>
      </c>
      <c r="C601" s="744"/>
      <c r="D601" s="744" t="s">
        <v>1233</v>
      </c>
      <c r="E601" s="744" t="s">
        <v>1540</v>
      </c>
      <c r="F601" s="744" t="s">
        <v>301</v>
      </c>
      <c r="G601" s="745">
        <v>81473.41</v>
      </c>
      <c r="H601" s="745">
        <v>130357.46</v>
      </c>
      <c r="I601" s="745">
        <v>114062.78</v>
      </c>
      <c r="J601" s="745">
        <v>182500.45</v>
      </c>
      <c r="K601" s="745">
        <v>146652.14000000001</v>
      </c>
      <c r="L601" s="745">
        <v>234643.43</v>
      </c>
      <c r="M601" s="745">
        <v>195536.19</v>
      </c>
      <c r="N601" s="745">
        <v>312857.90999999997</v>
      </c>
      <c r="O601" s="745">
        <v>244420.24</v>
      </c>
      <c r="P601" s="745">
        <v>391072.39</v>
      </c>
      <c r="Q601" s="745">
        <v>277009.59999999998</v>
      </c>
      <c r="R601" s="745">
        <v>443215.37</v>
      </c>
      <c r="S601" s="745">
        <v>309598.96999999997</v>
      </c>
      <c r="T601" s="745">
        <v>495358.36</v>
      </c>
    </row>
    <row r="602" spans="1:20">
      <c r="A602" s="744">
        <v>4</v>
      </c>
      <c r="B602" s="744" t="s">
        <v>1667</v>
      </c>
      <c r="C602" s="744"/>
      <c r="D602" s="744" t="s">
        <v>1233</v>
      </c>
      <c r="E602" s="744" t="s">
        <v>1566</v>
      </c>
      <c r="F602" s="744" t="s">
        <v>712</v>
      </c>
      <c r="G602" s="745">
        <v>92498.87</v>
      </c>
      <c r="H602" s="745">
        <v>161873.03</v>
      </c>
      <c r="I602" s="745">
        <v>119818.9</v>
      </c>
      <c r="J602" s="745">
        <v>209683.08</v>
      </c>
      <c r="K602" s="745">
        <v>143043.96</v>
      </c>
      <c r="L602" s="745">
        <v>250326.93</v>
      </c>
      <c r="M602" s="745">
        <v>170285.49</v>
      </c>
      <c r="N602" s="745">
        <v>297999.61</v>
      </c>
      <c r="O602" s="745">
        <v>200286.48</v>
      </c>
      <c r="P602" s="745">
        <v>350501.35</v>
      </c>
      <c r="Q602" s="745">
        <v>219534.27</v>
      </c>
      <c r="R602" s="745">
        <v>384184.97</v>
      </c>
      <c r="S602" s="745">
        <v>238076.95</v>
      </c>
      <c r="T602" s="745">
        <v>416634.67</v>
      </c>
    </row>
    <row r="603" spans="1:20">
      <c r="A603" s="744">
        <v>4</v>
      </c>
      <c r="B603" s="744" t="s">
        <v>1667</v>
      </c>
      <c r="C603" s="744"/>
      <c r="D603" s="744" t="s">
        <v>1233</v>
      </c>
      <c r="E603" s="744" t="s">
        <v>1566</v>
      </c>
      <c r="F603" s="744" t="s">
        <v>719</v>
      </c>
      <c r="G603" s="745">
        <v>73690.62</v>
      </c>
      <c r="H603" s="745">
        <v>128958.58</v>
      </c>
      <c r="I603" s="745">
        <v>96285.88</v>
      </c>
      <c r="J603" s="745">
        <v>168500.29</v>
      </c>
      <c r="K603" s="745">
        <v>116385.33</v>
      </c>
      <c r="L603" s="745">
        <v>203674.33</v>
      </c>
      <c r="M603" s="745">
        <v>141934.48000000001</v>
      </c>
      <c r="N603" s="745">
        <v>248385.34</v>
      </c>
      <c r="O603" s="745">
        <v>168147.51</v>
      </c>
      <c r="P603" s="745">
        <v>294258.13</v>
      </c>
      <c r="Q603" s="745">
        <v>185152.44</v>
      </c>
      <c r="R603" s="745">
        <v>324016.78000000003</v>
      </c>
      <c r="S603" s="745">
        <v>201001.46</v>
      </c>
      <c r="T603" s="745">
        <v>351752.55</v>
      </c>
    </row>
    <row r="604" spans="1:20">
      <c r="A604" s="744">
        <v>4</v>
      </c>
      <c r="B604" s="744" t="s">
        <v>1667</v>
      </c>
      <c r="C604" s="744"/>
      <c r="D604" s="744" t="s">
        <v>1233</v>
      </c>
      <c r="E604" s="744" t="s">
        <v>1566</v>
      </c>
      <c r="F604" s="744" t="s">
        <v>726</v>
      </c>
      <c r="G604" s="745">
        <v>71198.59</v>
      </c>
      <c r="H604" s="745">
        <v>124597.53</v>
      </c>
      <c r="I604" s="745">
        <v>97281.69</v>
      </c>
      <c r="J604" s="745">
        <v>170242.96</v>
      </c>
      <c r="K604" s="745">
        <v>123329.83</v>
      </c>
      <c r="L604" s="745">
        <v>215827.21</v>
      </c>
      <c r="M604" s="745">
        <v>162704</v>
      </c>
      <c r="N604" s="745">
        <v>284732</v>
      </c>
      <c r="O604" s="745">
        <v>201752.71</v>
      </c>
      <c r="P604" s="745">
        <v>353067.25</v>
      </c>
      <c r="Q604" s="745">
        <v>227423.57</v>
      </c>
      <c r="R604" s="745">
        <v>397991.24</v>
      </c>
      <c r="S604" s="745">
        <v>252805.13</v>
      </c>
      <c r="T604" s="745">
        <v>442408.97</v>
      </c>
    </row>
    <row r="605" spans="1:20">
      <c r="A605" s="744">
        <v>4</v>
      </c>
      <c r="B605" s="744" t="s">
        <v>1667</v>
      </c>
      <c r="C605" s="744"/>
      <c r="D605" s="744" t="s">
        <v>1233</v>
      </c>
      <c r="E605" s="744" t="s">
        <v>1566</v>
      </c>
      <c r="F605" s="744" t="s">
        <v>301</v>
      </c>
      <c r="G605" s="745">
        <v>75071.990000000005</v>
      </c>
      <c r="H605" s="745">
        <v>120115.19</v>
      </c>
      <c r="I605" s="745">
        <v>105100.79</v>
      </c>
      <c r="J605" s="745">
        <v>168161.26</v>
      </c>
      <c r="K605" s="745">
        <v>135129.57999999999</v>
      </c>
      <c r="L605" s="745">
        <v>216207.34</v>
      </c>
      <c r="M605" s="745">
        <v>180172.78</v>
      </c>
      <c r="N605" s="745">
        <v>288276.45</v>
      </c>
      <c r="O605" s="745">
        <v>225215.97</v>
      </c>
      <c r="P605" s="745">
        <v>360345.56</v>
      </c>
      <c r="Q605" s="745">
        <v>255244.77</v>
      </c>
      <c r="R605" s="745">
        <v>408391.64</v>
      </c>
      <c r="S605" s="745">
        <v>285273.57</v>
      </c>
      <c r="T605" s="745">
        <v>456437.71</v>
      </c>
    </row>
    <row r="606" spans="1:20">
      <c r="A606" s="744">
        <v>4</v>
      </c>
      <c r="B606" s="744" t="s">
        <v>1667</v>
      </c>
      <c r="C606" s="744"/>
      <c r="D606" s="744" t="s">
        <v>1233</v>
      </c>
      <c r="E606" s="744" t="s">
        <v>1588</v>
      </c>
      <c r="F606" s="744" t="s">
        <v>712</v>
      </c>
      <c r="G606" s="745">
        <v>94272.06</v>
      </c>
      <c r="H606" s="745">
        <v>164976.10999999999</v>
      </c>
      <c r="I606" s="745">
        <v>122167.6</v>
      </c>
      <c r="J606" s="745">
        <v>213793.3</v>
      </c>
      <c r="K606" s="745">
        <v>145891.72</v>
      </c>
      <c r="L606" s="745">
        <v>255310.51</v>
      </c>
      <c r="M606" s="745">
        <v>173738.52</v>
      </c>
      <c r="N606" s="745">
        <v>304042.42</v>
      </c>
      <c r="O606" s="745">
        <v>204387.79</v>
      </c>
      <c r="P606" s="745">
        <v>357678.63</v>
      </c>
      <c r="Q606" s="745">
        <v>224052.72</v>
      </c>
      <c r="R606" s="745">
        <v>392092.25</v>
      </c>
      <c r="S606" s="745">
        <v>243018.89</v>
      </c>
      <c r="T606" s="745">
        <v>425283.06</v>
      </c>
    </row>
    <row r="607" spans="1:20">
      <c r="A607" s="744">
        <v>4</v>
      </c>
      <c r="B607" s="744" t="s">
        <v>1667</v>
      </c>
      <c r="C607" s="744"/>
      <c r="D607" s="744" t="s">
        <v>1233</v>
      </c>
      <c r="E607" s="744" t="s">
        <v>1588</v>
      </c>
      <c r="F607" s="744" t="s">
        <v>719</v>
      </c>
      <c r="G607" s="745">
        <v>74775.7</v>
      </c>
      <c r="H607" s="745">
        <v>130857.47</v>
      </c>
      <c r="I607" s="745">
        <v>97773.61</v>
      </c>
      <c r="J607" s="745">
        <v>171103.81</v>
      </c>
      <c r="K607" s="745">
        <v>118257.78</v>
      </c>
      <c r="L607" s="745">
        <v>206951.11</v>
      </c>
      <c r="M607" s="745">
        <v>144350.28</v>
      </c>
      <c r="N607" s="745">
        <v>252612.99</v>
      </c>
      <c r="O607" s="745">
        <v>171072.99</v>
      </c>
      <c r="P607" s="745">
        <v>299377.74</v>
      </c>
      <c r="Q607" s="745">
        <v>188413.02</v>
      </c>
      <c r="R607" s="745">
        <v>329722.78000000003</v>
      </c>
      <c r="S607" s="745">
        <v>204586.98</v>
      </c>
      <c r="T607" s="745">
        <v>358027.21</v>
      </c>
    </row>
    <row r="608" spans="1:20">
      <c r="A608" s="744">
        <v>4</v>
      </c>
      <c r="B608" s="744" t="s">
        <v>1667</v>
      </c>
      <c r="C608" s="744"/>
      <c r="D608" s="744" t="s">
        <v>1233</v>
      </c>
      <c r="E608" s="744" t="s">
        <v>1588</v>
      </c>
      <c r="F608" s="744" t="s">
        <v>726</v>
      </c>
      <c r="G608" s="745">
        <v>72000.84</v>
      </c>
      <c r="H608" s="745">
        <v>126001.48</v>
      </c>
      <c r="I608" s="745">
        <v>98317.17</v>
      </c>
      <c r="J608" s="745">
        <v>172055.05</v>
      </c>
      <c r="K608" s="745">
        <v>124597.27</v>
      </c>
      <c r="L608" s="745">
        <v>218045.22</v>
      </c>
      <c r="M608" s="745">
        <v>164330.41</v>
      </c>
      <c r="N608" s="745">
        <v>287578.21999999997</v>
      </c>
      <c r="O608" s="745">
        <v>203726.19</v>
      </c>
      <c r="P608" s="745">
        <v>356520.83</v>
      </c>
      <c r="Q608" s="745">
        <v>229615.19</v>
      </c>
      <c r="R608" s="745">
        <v>401826.59</v>
      </c>
      <c r="S608" s="745">
        <v>255204.31</v>
      </c>
      <c r="T608" s="745">
        <v>446607.55</v>
      </c>
    </row>
    <row r="609" spans="1:20">
      <c r="A609" s="744">
        <v>4</v>
      </c>
      <c r="B609" s="744" t="s">
        <v>1667</v>
      </c>
      <c r="C609" s="744"/>
      <c r="D609" s="744" t="s">
        <v>1233</v>
      </c>
      <c r="E609" s="744" t="s">
        <v>1588</v>
      </c>
      <c r="F609" s="744" t="s">
        <v>301</v>
      </c>
      <c r="G609" s="745">
        <v>76339.34</v>
      </c>
      <c r="H609" s="745">
        <v>122142.95</v>
      </c>
      <c r="I609" s="745">
        <v>106875.08</v>
      </c>
      <c r="J609" s="745">
        <v>171000.13</v>
      </c>
      <c r="K609" s="745">
        <v>137410.82</v>
      </c>
      <c r="L609" s="745">
        <v>219857.31</v>
      </c>
      <c r="M609" s="745">
        <v>183214.42</v>
      </c>
      <c r="N609" s="745">
        <v>293143.08</v>
      </c>
      <c r="O609" s="745">
        <v>229018.03</v>
      </c>
      <c r="P609" s="745">
        <v>366428.85</v>
      </c>
      <c r="Q609" s="745">
        <v>259553.76</v>
      </c>
      <c r="R609" s="745">
        <v>415286.03</v>
      </c>
      <c r="S609" s="745">
        <v>290089.5</v>
      </c>
      <c r="T609" s="745">
        <v>464143.21</v>
      </c>
    </row>
    <row r="610" spans="1:20">
      <c r="A610" s="744">
        <v>4</v>
      </c>
      <c r="B610" s="744" t="s">
        <v>1667</v>
      </c>
      <c r="C610" s="744"/>
      <c r="D610" s="744" t="s">
        <v>1233</v>
      </c>
      <c r="E610" s="744" t="s">
        <v>1601</v>
      </c>
      <c r="F610" s="744" t="s">
        <v>712</v>
      </c>
      <c r="G610" s="745">
        <v>102486.38</v>
      </c>
      <c r="H610" s="745">
        <v>179351.16</v>
      </c>
      <c r="I610" s="745">
        <v>133015.4</v>
      </c>
      <c r="J610" s="745">
        <v>232776.95</v>
      </c>
      <c r="K610" s="745">
        <v>159017.60999999999</v>
      </c>
      <c r="L610" s="745">
        <v>278280.81</v>
      </c>
      <c r="M610" s="745">
        <v>189616.14</v>
      </c>
      <c r="N610" s="745">
        <v>331828.25</v>
      </c>
      <c r="O610" s="745">
        <v>223222.55</v>
      </c>
      <c r="P610" s="745">
        <v>390639.46</v>
      </c>
      <c r="Q610" s="745">
        <v>244789.62</v>
      </c>
      <c r="R610" s="745">
        <v>428381.83</v>
      </c>
      <c r="S610" s="745">
        <v>265674.87</v>
      </c>
      <c r="T610" s="745">
        <v>464931.02</v>
      </c>
    </row>
    <row r="611" spans="1:20">
      <c r="A611" s="744">
        <v>4</v>
      </c>
      <c r="B611" s="744" t="s">
        <v>1667</v>
      </c>
      <c r="C611" s="744"/>
      <c r="D611" s="744" t="s">
        <v>1233</v>
      </c>
      <c r="E611" s="744" t="s">
        <v>1601</v>
      </c>
      <c r="F611" s="744" t="s">
        <v>719</v>
      </c>
      <c r="G611" s="745">
        <v>80008.210000000006</v>
      </c>
      <c r="H611" s="745">
        <v>140014.38</v>
      </c>
      <c r="I611" s="745">
        <v>104890.57</v>
      </c>
      <c r="J611" s="745">
        <v>183558.49</v>
      </c>
      <c r="K611" s="745">
        <v>127157.3</v>
      </c>
      <c r="L611" s="745">
        <v>222525.27</v>
      </c>
      <c r="M611" s="745">
        <v>155733.23000000001</v>
      </c>
      <c r="N611" s="745">
        <v>272533.15000000002</v>
      </c>
      <c r="O611" s="745">
        <v>184812.55</v>
      </c>
      <c r="P611" s="745">
        <v>323421.96000000002</v>
      </c>
      <c r="Q611" s="745">
        <v>203699.14</v>
      </c>
      <c r="R611" s="745">
        <v>356473.5</v>
      </c>
      <c r="S611" s="745">
        <v>221365.13</v>
      </c>
      <c r="T611" s="745">
        <v>387388.99</v>
      </c>
    </row>
    <row r="612" spans="1:20">
      <c r="A612" s="744">
        <v>4</v>
      </c>
      <c r="B612" s="744" t="s">
        <v>1667</v>
      </c>
      <c r="C612" s="744"/>
      <c r="D612" s="744" t="s">
        <v>1233</v>
      </c>
      <c r="E612" s="744" t="s">
        <v>1601</v>
      </c>
      <c r="F612" s="744" t="s">
        <v>726</v>
      </c>
      <c r="G612" s="745">
        <v>76070.89</v>
      </c>
      <c r="H612" s="745">
        <v>133124.04999999999</v>
      </c>
      <c r="I612" s="745">
        <v>103635.33</v>
      </c>
      <c r="J612" s="745">
        <v>181361.83</v>
      </c>
      <c r="K612" s="745">
        <v>131158</v>
      </c>
      <c r="L612" s="745">
        <v>229526.49</v>
      </c>
      <c r="M612" s="745">
        <v>172802.86</v>
      </c>
      <c r="N612" s="745">
        <v>302405.01</v>
      </c>
      <c r="O612" s="745">
        <v>214058.77</v>
      </c>
      <c r="P612" s="745">
        <v>374602.85</v>
      </c>
      <c r="Q612" s="745">
        <v>241130.53</v>
      </c>
      <c r="R612" s="745">
        <v>421978.42</v>
      </c>
      <c r="S612" s="745">
        <v>267856.53999999998</v>
      </c>
      <c r="T612" s="745">
        <v>468748.95</v>
      </c>
    </row>
    <row r="613" spans="1:20">
      <c r="A613" s="744">
        <v>4</v>
      </c>
      <c r="B613" s="744" t="s">
        <v>1667</v>
      </c>
      <c r="C613" s="744"/>
      <c r="D613" s="744" t="s">
        <v>1233</v>
      </c>
      <c r="E613" s="744" t="s">
        <v>1601</v>
      </c>
      <c r="F613" s="744" t="s">
        <v>301</v>
      </c>
      <c r="G613" s="745">
        <v>82318.31</v>
      </c>
      <c r="H613" s="745">
        <v>131709.29999999999</v>
      </c>
      <c r="I613" s="745">
        <v>115245.64</v>
      </c>
      <c r="J613" s="745">
        <v>184393.03</v>
      </c>
      <c r="K613" s="745">
        <v>148172.97</v>
      </c>
      <c r="L613" s="745">
        <v>237076.75</v>
      </c>
      <c r="M613" s="745">
        <v>197563.95</v>
      </c>
      <c r="N613" s="745">
        <v>316102.33</v>
      </c>
      <c r="O613" s="745">
        <v>246954.94</v>
      </c>
      <c r="P613" s="745">
        <v>395127.91</v>
      </c>
      <c r="Q613" s="745">
        <v>279882.27</v>
      </c>
      <c r="R613" s="745">
        <v>447811.64</v>
      </c>
      <c r="S613" s="745">
        <v>312809.59000000003</v>
      </c>
      <c r="T613" s="745">
        <v>500495.35999999999</v>
      </c>
    </row>
    <row r="614" spans="1:20">
      <c r="A614" s="744">
        <v>4</v>
      </c>
      <c r="B614" s="744" t="s">
        <v>1667</v>
      </c>
      <c r="C614" s="744"/>
      <c r="D614" s="744" t="s">
        <v>1233</v>
      </c>
      <c r="E614" s="744" t="s">
        <v>1614</v>
      </c>
      <c r="F614" s="744" t="s">
        <v>712</v>
      </c>
      <c r="G614" s="745">
        <v>100122.13</v>
      </c>
      <c r="H614" s="745">
        <v>175213.72</v>
      </c>
      <c r="I614" s="745">
        <v>129883.81</v>
      </c>
      <c r="J614" s="745">
        <v>227296.67</v>
      </c>
      <c r="K614" s="745">
        <v>155220.6</v>
      </c>
      <c r="L614" s="745">
        <v>271636.03999999998</v>
      </c>
      <c r="M614" s="745">
        <v>185012.1</v>
      </c>
      <c r="N614" s="745">
        <v>323771.17</v>
      </c>
      <c r="O614" s="745">
        <v>217754.14</v>
      </c>
      <c r="P614" s="745">
        <v>381069.75</v>
      </c>
      <c r="Q614" s="745">
        <v>238765.03</v>
      </c>
      <c r="R614" s="745">
        <v>417838.8</v>
      </c>
      <c r="S614" s="745">
        <v>259085.62</v>
      </c>
      <c r="T614" s="745">
        <v>453399.84</v>
      </c>
    </row>
    <row r="615" spans="1:20">
      <c r="A615" s="744">
        <v>4</v>
      </c>
      <c r="B615" s="744" t="s">
        <v>1667</v>
      </c>
      <c r="C615" s="744"/>
      <c r="D615" s="744" t="s">
        <v>1233</v>
      </c>
      <c r="E615" s="744" t="s">
        <v>1614</v>
      </c>
      <c r="F615" s="744" t="s">
        <v>719</v>
      </c>
      <c r="G615" s="745">
        <v>78561.440000000002</v>
      </c>
      <c r="H615" s="745">
        <v>137482.51999999999</v>
      </c>
      <c r="I615" s="745">
        <v>102906.93</v>
      </c>
      <c r="J615" s="745">
        <v>180087.12</v>
      </c>
      <c r="K615" s="745">
        <v>124660.71</v>
      </c>
      <c r="L615" s="745">
        <v>218156.24</v>
      </c>
      <c r="M615" s="745">
        <v>152512.16</v>
      </c>
      <c r="N615" s="745">
        <v>266896.28000000003</v>
      </c>
      <c r="O615" s="745">
        <v>180911.9</v>
      </c>
      <c r="P615" s="745">
        <v>316595.83</v>
      </c>
      <c r="Q615" s="745">
        <v>199351.71</v>
      </c>
      <c r="R615" s="745">
        <v>348865.5</v>
      </c>
      <c r="S615" s="745">
        <v>216584.45</v>
      </c>
      <c r="T615" s="745">
        <v>379022.78</v>
      </c>
    </row>
    <row r="616" spans="1:20">
      <c r="A616" s="744">
        <v>4</v>
      </c>
      <c r="B616" s="744" t="s">
        <v>1667</v>
      </c>
      <c r="C616" s="744"/>
      <c r="D616" s="744" t="s">
        <v>1233</v>
      </c>
      <c r="E616" s="744" t="s">
        <v>1614</v>
      </c>
      <c r="F616" s="744" t="s">
        <v>726</v>
      </c>
      <c r="G616" s="745">
        <v>75001.22</v>
      </c>
      <c r="H616" s="745">
        <v>131252.13</v>
      </c>
      <c r="I616" s="745">
        <v>102254.69</v>
      </c>
      <c r="J616" s="745">
        <v>178945.7</v>
      </c>
      <c r="K616" s="745">
        <v>129468.08</v>
      </c>
      <c r="L616" s="745">
        <v>226569.15</v>
      </c>
      <c r="M616" s="745">
        <v>170634.32</v>
      </c>
      <c r="N616" s="745">
        <v>298610.06</v>
      </c>
      <c r="O616" s="745">
        <v>211427.47</v>
      </c>
      <c r="P616" s="745">
        <v>369998.07</v>
      </c>
      <c r="Q616" s="745">
        <v>238208.36</v>
      </c>
      <c r="R616" s="745">
        <v>416864.63</v>
      </c>
      <c r="S616" s="745">
        <v>264657.62</v>
      </c>
      <c r="T616" s="745">
        <v>463150.84</v>
      </c>
    </row>
    <row r="617" spans="1:20">
      <c r="A617" s="744">
        <v>4</v>
      </c>
      <c r="B617" s="744" t="s">
        <v>1667</v>
      </c>
      <c r="C617" s="744"/>
      <c r="D617" s="744" t="s">
        <v>1233</v>
      </c>
      <c r="E617" s="744" t="s">
        <v>1614</v>
      </c>
      <c r="F617" s="744" t="s">
        <v>301</v>
      </c>
      <c r="G617" s="745">
        <v>80628.509999999995</v>
      </c>
      <c r="H617" s="745">
        <v>129005.62</v>
      </c>
      <c r="I617" s="745">
        <v>112879.92</v>
      </c>
      <c r="J617" s="745">
        <v>180607.87</v>
      </c>
      <c r="K617" s="745">
        <v>145131.32</v>
      </c>
      <c r="L617" s="745">
        <v>232210.12</v>
      </c>
      <c r="M617" s="745">
        <v>193508.43</v>
      </c>
      <c r="N617" s="745">
        <v>309613.49</v>
      </c>
      <c r="O617" s="745">
        <v>241885.54</v>
      </c>
      <c r="P617" s="745">
        <v>387016.87</v>
      </c>
      <c r="Q617" s="745">
        <v>274136.94</v>
      </c>
      <c r="R617" s="745">
        <v>438619.12</v>
      </c>
      <c r="S617" s="745">
        <v>306388.34999999998</v>
      </c>
      <c r="T617" s="745">
        <v>490221.37</v>
      </c>
    </row>
    <row r="618" spans="1:20">
      <c r="A618" s="744">
        <v>4</v>
      </c>
      <c r="B618" s="744" t="s">
        <v>1667</v>
      </c>
      <c r="C618" s="744"/>
      <c r="D618" s="744" t="s">
        <v>1233</v>
      </c>
      <c r="E618" s="744" t="s">
        <v>1626</v>
      </c>
      <c r="F618" s="744" t="s">
        <v>712</v>
      </c>
      <c r="G618" s="745">
        <v>101364.81</v>
      </c>
      <c r="H618" s="745">
        <v>177388.42</v>
      </c>
      <c r="I618" s="745">
        <v>131562.37</v>
      </c>
      <c r="J618" s="745">
        <v>230234.15</v>
      </c>
      <c r="K618" s="745">
        <v>157282.75</v>
      </c>
      <c r="L618" s="745">
        <v>275244.82</v>
      </c>
      <c r="M618" s="745">
        <v>187550.64</v>
      </c>
      <c r="N618" s="745">
        <v>328213.63</v>
      </c>
      <c r="O618" s="745">
        <v>220792.99</v>
      </c>
      <c r="P618" s="745">
        <v>386387.73</v>
      </c>
      <c r="Q618" s="745">
        <v>242126.48</v>
      </c>
      <c r="R618" s="745">
        <v>423721.35</v>
      </c>
      <c r="S618" s="745">
        <v>262786.63</v>
      </c>
      <c r="T618" s="745">
        <v>459876.6</v>
      </c>
    </row>
    <row r="619" spans="1:20">
      <c r="A619" s="744">
        <v>4</v>
      </c>
      <c r="B619" s="744" t="s">
        <v>1667</v>
      </c>
      <c r="C619" s="744"/>
      <c r="D619" s="744" t="s">
        <v>1233</v>
      </c>
      <c r="E619" s="744" t="s">
        <v>1626</v>
      </c>
      <c r="F619" s="744" t="s">
        <v>719</v>
      </c>
      <c r="G619" s="745">
        <v>79116.02</v>
      </c>
      <c r="H619" s="745">
        <v>138453.03</v>
      </c>
      <c r="I619" s="745">
        <v>103724.52</v>
      </c>
      <c r="J619" s="745">
        <v>181517.91</v>
      </c>
      <c r="K619" s="745">
        <v>125747.55</v>
      </c>
      <c r="L619" s="745">
        <v>220058.21</v>
      </c>
      <c r="M619" s="745">
        <v>154013.47</v>
      </c>
      <c r="N619" s="745">
        <v>269523.58</v>
      </c>
      <c r="O619" s="745">
        <v>182774.93</v>
      </c>
      <c r="P619" s="745">
        <v>319856.12</v>
      </c>
      <c r="Q619" s="745">
        <v>201455.3</v>
      </c>
      <c r="R619" s="745">
        <v>352546.77</v>
      </c>
      <c r="S619" s="745">
        <v>218929.03</v>
      </c>
      <c r="T619" s="745">
        <v>383125.81</v>
      </c>
    </row>
    <row r="620" spans="1:20">
      <c r="A620" s="744">
        <v>4</v>
      </c>
      <c r="B620" s="744" t="s">
        <v>1667</v>
      </c>
      <c r="C620" s="744"/>
      <c r="D620" s="744" t="s">
        <v>1233</v>
      </c>
      <c r="E620" s="744" t="s">
        <v>1626</v>
      </c>
      <c r="F620" s="744" t="s">
        <v>726</v>
      </c>
      <c r="G620" s="745">
        <v>75209.850000000006</v>
      </c>
      <c r="H620" s="745">
        <v>131617.24</v>
      </c>
      <c r="I620" s="745">
        <v>102459.11</v>
      </c>
      <c r="J620" s="745">
        <v>179303.43</v>
      </c>
      <c r="K620" s="745">
        <v>129667.01</v>
      </c>
      <c r="L620" s="745">
        <v>226917.26</v>
      </c>
      <c r="M620" s="745">
        <v>170836.04</v>
      </c>
      <c r="N620" s="745">
        <v>298963.08</v>
      </c>
      <c r="O620" s="745">
        <v>211620.09</v>
      </c>
      <c r="P620" s="745">
        <v>370335.16</v>
      </c>
      <c r="Q620" s="745">
        <v>238381.69</v>
      </c>
      <c r="R620" s="745">
        <v>417167.95</v>
      </c>
      <c r="S620" s="745">
        <v>264801.06</v>
      </c>
      <c r="T620" s="745">
        <v>463401.86</v>
      </c>
    </row>
    <row r="621" spans="1:20">
      <c r="A621" s="744">
        <v>4</v>
      </c>
      <c r="B621" s="744" t="s">
        <v>1667</v>
      </c>
      <c r="C621" s="744"/>
      <c r="D621" s="744" t="s">
        <v>1233</v>
      </c>
      <c r="E621" s="744" t="s">
        <v>1626</v>
      </c>
      <c r="F621" s="744" t="s">
        <v>301</v>
      </c>
      <c r="G621" s="745">
        <v>81408.740000000005</v>
      </c>
      <c r="H621" s="745">
        <v>130253.99</v>
      </c>
      <c r="I621" s="745">
        <v>113972.24</v>
      </c>
      <c r="J621" s="745">
        <v>182355.59</v>
      </c>
      <c r="K621" s="745">
        <v>146535.74</v>
      </c>
      <c r="L621" s="745">
        <v>234457.18</v>
      </c>
      <c r="M621" s="745">
        <v>195380.98</v>
      </c>
      <c r="N621" s="745">
        <v>312609.58</v>
      </c>
      <c r="O621" s="745">
        <v>244226.23</v>
      </c>
      <c r="P621" s="745">
        <v>390761.98</v>
      </c>
      <c r="Q621" s="745">
        <v>276789.73</v>
      </c>
      <c r="R621" s="745">
        <v>442863.57</v>
      </c>
      <c r="S621" s="745">
        <v>309353.23</v>
      </c>
      <c r="T621" s="745">
        <v>494965.17</v>
      </c>
    </row>
    <row r="622" spans="1:20">
      <c r="A622" s="744">
        <v>4</v>
      </c>
      <c r="B622" s="744" t="s">
        <v>1667</v>
      </c>
      <c r="C622" s="744"/>
      <c r="D622" s="744" t="s">
        <v>1234</v>
      </c>
      <c r="E622" s="744" t="s">
        <v>1288</v>
      </c>
      <c r="F622" s="744" t="s">
        <v>712</v>
      </c>
      <c r="G622" s="745">
        <v>93620.44</v>
      </c>
      <c r="H622" s="745">
        <v>163835.76999999999</v>
      </c>
      <c r="I622" s="745">
        <v>121271.94</v>
      </c>
      <c r="J622" s="745">
        <v>212225.89</v>
      </c>
      <c r="K622" s="745">
        <v>144778.82</v>
      </c>
      <c r="L622" s="745">
        <v>253362.93</v>
      </c>
      <c r="M622" s="745">
        <v>172350.99</v>
      </c>
      <c r="N622" s="745">
        <v>301614.23</v>
      </c>
      <c r="O622" s="745">
        <v>202716.04</v>
      </c>
      <c r="P622" s="745">
        <v>354753.07</v>
      </c>
      <c r="Q622" s="745">
        <v>222197.4</v>
      </c>
      <c r="R622" s="745">
        <v>388845.46</v>
      </c>
      <c r="S622" s="745">
        <v>240965.19</v>
      </c>
      <c r="T622" s="745">
        <v>421689.09</v>
      </c>
    </row>
    <row r="623" spans="1:20">
      <c r="A623" s="744">
        <v>4</v>
      </c>
      <c r="B623" s="744" t="s">
        <v>1667</v>
      </c>
      <c r="C623" s="744"/>
      <c r="D623" s="744" t="s">
        <v>1234</v>
      </c>
      <c r="E623" s="744" t="s">
        <v>1288</v>
      </c>
      <c r="F623" s="744" t="s">
        <v>719</v>
      </c>
      <c r="G623" s="745">
        <v>74582.81</v>
      </c>
      <c r="H623" s="745">
        <v>130519.92</v>
      </c>
      <c r="I623" s="745">
        <v>97451.92</v>
      </c>
      <c r="J623" s="745">
        <v>170540.87</v>
      </c>
      <c r="K623" s="745">
        <v>117795.09</v>
      </c>
      <c r="L623" s="745">
        <v>206141.4</v>
      </c>
      <c r="M623" s="745">
        <v>143654.24</v>
      </c>
      <c r="N623" s="745">
        <v>251394.91</v>
      </c>
      <c r="O623" s="745">
        <v>170185.13</v>
      </c>
      <c r="P623" s="745">
        <v>297823.96999999997</v>
      </c>
      <c r="Q623" s="745">
        <v>187396.29</v>
      </c>
      <c r="R623" s="745">
        <v>327943.5</v>
      </c>
      <c r="S623" s="745">
        <v>203437.56</v>
      </c>
      <c r="T623" s="745">
        <v>356015.73</v>
      </c>
    </row>
    <row r="624" spans="1:20">
      <c r="A624" s="744">
        <v>4</v>
      </c>
      <c r="B624" s="744" t="s">
        <v>1667</v>
      </c>
      <c r="C624" s="744"/>
      <c r="D624" s="744" t="s">
        <v>1234</v>
      </c>
      <c r="E624" s="744" t="s">
        <v>1288</v>
      </c>
      <c r="F624" s="744" t="s">
        <v>726</v>
      </c>
      <c r="G624" s="745">
        <v>72059.63</v>
      </c>
      <c r="H624" s="745">
        <v>126104.34</v>
      </c>
      <c r="I624" s="745">
        <v>98457.919999999998</v>
      </c>
      <c r="J624" s="745">
        <v>172301.35</v>
      </c>
      <c r="K624" s="745">
        <v>124820.82</v>
      </c>
      <c r="L624" s="745">
        <v>218436.44</v>
      </c>
      <c r="M624" s="745">
        <v>164670.82</v>
      </c>
      <c r="N624" s="745">
        <v>288173.94</v>
      </c>
      <c r="O624" s="745">
        <v>204191.39</v>
      </c>
      <c r="P624" s="745">
        <v>357334.94</v>
      </c>
      <c r="Q624" s="745">
        <v>230172.41</v>
      </c>
      <c r="R624" s="745">
        <v>402801.72</v>
      </c>
      <c r="S624" s="745">
        <v>255860.6</v>
      </c>
      <c r="T624" s="745">
        <v>447756.05</v>
      </c>
    </row>
    <row r="625" spans="1:20">
      <c r="A625" s="744">
        <v>4</v>
      </c>
      <c r="B625" s="744" t="s">
        <v>1667</v>
      </c>
      <c r="C625" s="744"/>
      <c r="D625" s="744" t="s">
        <v>1234</v>
      </c>
      <c r="E625" s="744" t="s">
        <v>1288</v>
      </c>
      <c r="F625" s="744" t="s">
        <v>301</v>
      </c>
      <c r="G625" s="745">
        <v>75981.56</v>
      </c>
      <c r="H625" s="745">
        <v>121570.5</v>
      </c>
      <c r="I625" s="745">
        <v>106374.19</v>
      </c>
      <c r="J625" s="745">
        <v>170198.7</v>
      </c>
      <c r="K625" s="745">
        <v>136766.81</v>
      </c>
      <c r="L625" s="745">
        <v>218826.9</v>
      </c>
      <c r="M625" s="745">
        <v>182355.75</v>
      </c>
      <c r="N625" s="745">
        <v>291769.2</v>
      </c>
      <c r="O625" s="745">
        <v>227944.68</v>
      </c>
      <c r="P625" s="745">
        <v>364711.5</v>
      </c>
      <c r="Q625" s="745">
        <v>258337.31</v>
      </c>
      <c r="R625" s="745">
        <v>413339.7</v>
      </c>
      <c r="S625" s="745">
        <v>288729.93</v>
      </c>
      <c r="T625" s="745">
        <v>461967.9</v>
      </c>
    </row>
    <row r="626" spans="1:20">
      <c r="A626" s="744">
        <v>4</v>
      </c>
      <c r="B626" s="744" t="s">
        <v>1667</v>
      </c>
      <c r="C626" s="744"/>
      <c r="D626" s="744" t="s">
        <v>1234</v>
      </c>
      <c r="E626" s="744" t="s">
        <v>1337</v>
      </c>
      <c r="F626" s="744" t="s">
        <v>712</v>
      </c>
      <c r="G626" s="745">
        <v>94453.74</v>
      </c>
      <c r="H626" s="745">
        <v>165294.04999999999</v>
      </c>
      <c r="I626" s="745">
        <v>122505.88</v>
      </c>
      <c r="J626" s="745">
        <v>214385.29</v>
      </c>
      <c r="K626" s="745">
        <v>146382.66</v>
      </c>
      <c r="L626" s="745">
        <v>256169.66</v>
      </c>
      <c r="M626" s="745">
        <v>174448.08</v>
      </c>
      <c r="N626" s="745">
        <v>305284.14</v>
      </c>
      <c r="O626" s="745">
        <v>205301.7</v>
      </c>
      <c r="P626" s="745">
        <v>359277.98</v>
      </c>
      <c r="Q626" s="745">
        <v>225100.19</v>
      </c>
      <c r="R626" s="745">
        <v>393925.32</v>
      </c>
      <c r="S626" s="745">
        <v>244238.03</v>
      </c>
      <c r="T626" s="745">
        <v>427416.55</v>
      </c>
    </row>
    <row r="627" spans="1:20">
      <c r="A627" s="744">
        <v>4</v>
      </c>
      <c r="B627" s="744" t="s">
        <v>1667</v>
      </c>
      <c r="C627" s="744"/>
      <c r="D627" s="744" t="s">
        <v>1234</v>
      </c>
      <c r="E627" s="744" t="s">
        <v>1337</v>
      </c>
      <c r="F627" s="744" t="s">
        <v>719</v>
      </c>
      <c r="G627" s="745">
        <v>74269.27</v>
      </c>
      <c r="H627" s="745">
        <v>129971.22</v>
      </c>
      <c r="I627" s="745">
        <v>97250.93</v>
      </c>
      <c r="J627" s="745">
        <v>170189.12</v>
      </c>
      <c r="K627" s="745">
        <v>117773.4</v>
      </c>
      <c r="L627" s="745">
        <v>206103.46</v>
      </c>
      <c r="M627" s="745">
        <v>144022.60999999999</v>
      </c>
      <c r="N627" s="745">
        <v>252039.57</v>
      </c>
      <c r="O627" s="745">
        <v>170811.09</v>
      </c>
      <c r="P627" s="745">
        <v>298919.40999999997</v>
      </c>
      <c r="Q627" s="745">
        <v>188202.62</v>
      </c>
      <c r="R627" s="745">
        <v>329354.58</v>
      </c>
      <c r="S627" s="745">
        <v>204449.69</v>
      </c>
      <c r="T627" s="745">
        <v>357786.96</v>
      </c>
    </row>
    <row r="628" spans="1:20">
      <c r="A628" s="744">
        <v>4</v>
      </c>
      <c r="B628" s="744" t="s">
        <v>1667</v>
      </c>
      <c r="C628" s="744"/>
      <c r="D628" s="744" t="s">
        <v>1234</v>
      </c>
      <c r="E628" s="744" t="s">
        <v>1337</v>
      </c>
      <c r="F628" s="744" t="s">
        <v>726</v>
      </c>
      <c r="G628" s="745">
        <v>71022.240000000005</v>
      </c>
      <c r="H628" s="745">
        <v>124288.92</v>
      </c>
      <c r="I628" s="745">
        <v>96859.46</v>
      </c>
      <c r="J628" s="745">
        <v>169504.05</v>
      </c>
      <c r="K628" s="745">
        <v>122659.16</v>
      </c>
      <c r="L628" s="745">
        <v>214653.54</v>
      </c>
      <c r="M628" s="745">
        <v>161682.76999999999</v>
      </c>
      <c r="N628" s="745">
        <v>282944.84000000003</v>
      </c>
      <c r="O628" s="745">
        <v>200357.1</v>
      </c>
      <c r="P628" s="745">
        <v>350624.93</v>
      </c>
      <c r="Q628" s="745">
        <v>225751.91</v>
      </c>
      <c r="R628" s="745">
        <v>395065.84</v>
      </c>
      <c r="S628" s="745">
        <v>250836.25</v>
      </c>
      <c r="T628" s="745">
        <v>438963.44</v>
      </c>
    </row>
    <row r="629" spans="1:20">
      <c r="A629" s="744">
        <v>4</v>
      </c>
      <c r="B629" s="744" t="s">
        <v>1667</v>
      </c>
      <c r="C629" s="744"/>
      <c r="D629" s="744" t="s">
        <v>1234</v>
      </c>
      <c r="E629" s="744" t="s">
        <v>1337</v>
      </c>
      <c r="F629" s="744" t="s">
        <v>301</v>
      </c>
      <c r="G629" s="745">
        <v>76145.33</v>
      </c>
      <c r="H629" s="745">
        <v>121832.53</v>
      </c>
      <c r="I629" s="745">
        <v>106603.46</v>
      </c>
      <c r="J629" s="745">
        <v>170565.54</v>
      </c>
      <c r="K629" s="745">
        <v>137061.59</v>
      </c>
      <c r="L629" s="745">
        <v>219298.55</v>
      </c>
      <c r="M629" s="745">
        <v>182748.79</v>
      </c>
      <c r="N629" s="745">
        <v>292398.07</v>
      </c>
      <c r="O629" s="745">
        <v>228435.99</v>
      </c>
      <c r="P629" s="745">
        <v>365497.58</v>
      </c>
      <c r="Q629" s="745">
        <v>258894.12</v>
      </c>
      <c r="R629" s="745">
        <v>414230.59</v>
      </c>
      <c r="S629" s="745">
        <v>289352.25</v>
      </c>
      <c r="T629" s="745">
        <v>462963.6</v>
      </c>
    </row>
    <row r="630" spans="1:20">
      <c r="A630" s="744">
        <v>4</v>
      </c>
      <c r="B630" s="744" t="s">
        <v>1667</v>
      </c>
      <c r="C630" s="744"/>
      <c r="D630" s="744" t="s">
        <v>1234</v>
      </c>
      <c r="E630" s="744" t="s">
        <v>1382</v>
      </c>
      <c r="F630" s="744" t="s">
        <v>712</v>
      </c>
      <c r="G630" s="745">
        <v>104957.21</v>
      </c>
      <c r="H630" s="745">
        <v>183675.13</v>
      </c>
      <c r="I630" s="745">
        <v>136027.79999999999</v>
      </c>
      <c r="J630" s="745">
        <v>238048.65</v>
      </c>
      <c r="K630" s="745">
        <v>162454.70000000001</v>
      </c>
      <c r="L630" s="745">
        <v>284295.71999999997</v>
      </c>
      <c r="M630" s="745">
        <v>193479.03</v>
      </c>
      <c r="N630" s="745">
        <v>338588.31</v>
      </c>
      <c r="O630" s="745">
        <v>227620.94</v>
      </c>
      <c r="P630" s="745">
        <v>398336.64</v>
      </c>
      <c r="Q630" s="745">
        <v>249527.1</v>
      </c>
      <c r="R630" s="745">
        <v>436672.42</v>
      </c>
      <c r="S630" s="745">
        <v>270660.40000000002</v>
      </c>
      <c r="T630" s="745">
        <v>473655.7</v>
      </c>
    </row>
    <row r="631" spans="1:20">
      <c r="A631" s="744">
        <v>4</v>
      </c>
      <c r="B631" s="744" t="s">
        <v>1667</v>
      </c>
      <c r="C631" s="744"/>
      <c r="D631" s="744" t="s">
        <v>1234</v>
      </c>
      <c r="E631" s="744" t="s">
        <v>1382</v>
      </c>
      <c r="F631" s="744" t="s">
        <v>719</v>
      </c>
      <c r="G631" s="745">
        <v>83167.16</v>
      </c>
      <c r="H631" s="745">
        <v>145542.53</v>
      </c>
      <c r="I631" s="745">
        <v>108763.93</v>
      </c>
      <c r="J631" s="745">
        <v>190336.88</v>
      </c>
      <c r="K631" s="745">
        <v>131569.70000000001</v>
      </c>
      <c r="L631" s="745">
        <v>230246.98</v>
      </c>
      <c r="M631" s="745">
        <v>160633.35</v>
      </c>
      <c r="N631" s="745">
        <v>281108.37</v>
      </c>
      <c r="O631" s="745">
        <v>190386.76</v>
      </c>
      <c r="P631" s="745">
        <v>333176.82</v>
      </c>
      <c r="Q631" s="745">
        <v>209694.5</v>
      </c>
      <c r="R631" s="745">
        <v>366965.37</v>
      </c>
      <c r="S631" s="745">
        <v>227707.08</v>
      </c>
      <c r="T631" s="745">
        <v>398487.4</v>
      </c>
    </row>
    <row r="632" spans="1:20">
      <c r="A632" s="744">
        <v>4</v>
      </c>
      <c r="B632" s="744" t="s">
        <v>1667</v>
      </c>
      <c r="C632" s="744"/>
      <c r="D632" s="744" t="s">
        <v>1234</v>
      </c>
      <c r="E632" s="744" t="s">
        <v>1382</v>
      </c>
      <c r="F632" s="744" t="s">
        <v>726</v>
      </c>
      <c r="G632" s="745">
        <v>80017.59</v>
      </c>
      <c r="H632" s="745">
        <v>140030.78</v>
      </c>
      <c r="I632" s="745">
        <v>109248.38</v>
      </c>
      <c r="J632" s="745">
        <v>191184.67</v>
      </c>
      <c r="K632" s="745">
        <v>138438.68</v>
      </c>
      <c r="L632" s="745">
        <v>242267.68</v>
      </c>
      <c r="M632" s="745">
        <v>182573.94</v>
      </c>
      <c r="N632" s="745">
        <v>319504.40000000002</v>
      </c>
      <c r="O632" s="745">
        <v>226332.15</v>
      </c>
      <c r="P632" s="745">
        <v>396081.26</v>
      </c>
      <c r="Q632" s="745">
        <v>255085.34</v>
      </c>
      <c r="R632" s="745">
        <v>446399.35</v>
      </c>
      <c r="S632" s="745">
        <v>283503.37</v>
      </c>
      <c r="T632" s="745">
        <v>496130.9</v>
      </c>
    </row>
    <row r="633" spans="1:20">
      <c r="A633" s="744">
        <v>4</v>
      </c>
      <c r="B633" s="744" t="s">
        <v>1667</v>
      </c>
      <c r="C633" s="744"/>
      <c r="D633" s="744" t="s">
        <v>1234</v>
      </c>
      <c r="E633" s="744" t="s">
        <v>1382</v>
      </c>
      <c r="F633" s="744" t="s">
        <v>301</v>
      </c>
      <c r="G633" s="745">
        <v>84947.94</v>
      </c>
      <c r="H633" s="745">
        <v>135916.70000000001</v>
      </c>
      <c r="I633" s="745">
        <v>118927.11</v>
      </c>
      <c r="J633" s="745">
        <v>190283.38</v>
      </c>
      <c r="K633" s="745">
        <v>152906.29</v>
      </c>
      <c r="L633" s="745">
        <v>244650.06</v>
      </c>
      <c r="M633" s="745">
        <v>203875.05</v>
      </c>
      <c r="N633" s="745">
        <v>326200.08</v>
      </c>
      <c r="O633" s="745">
        <v>254843.81</v>
      </c>
      <c r="P633" s="745">
        <v>407750.1</v>
      </c>
      <c r="Q633" s="745">
        <v>288822.99</v>
      </c>
      <c r="R633" s="745">
        <v>462116.78</v>
      </c>
      <c r="S633" s="745">
        <v>322802.15999999997</v>
      </c>
      <c r="T633" s="745">
        <v>516483.46</v>
      </c>
    </row>
    <row r="634" spans="1:20">
      <c r="A634" s="744">
        <v>4</v>
      </c>
      <c r="B634" s="744" t="s">
        <v>1667</v>
      </c>
      <c r="C634" s="744"/>
      <c r="D634" s="744" t="s">
        <v>1234</v>
      </c>
      <c r="E634" s="744" t="s">
        <v>1297</v>
      </c>
      <c r="F634" s="744" t="s">
        <v>712</v>
      </c>
      <c r="G634" s="745">
        <v>95742.45</v>
      </c>
      <c r="H634" s="745">
        <v>167549.29</v>
      </c>
      <c r="I634" s="745">
        <v>123952.48</v>
      </c>
      <c r="J634" s="745">
        <v>216916.84</v>
      </c>
      <c r="K634" s="745">
        <v>147921.24</v>
      </c>
      <c r="L634" s="745">
        <v>258862.17</v>
      </c>
      <c r="M634" s="745">
        <v>176008.95</v>
      </c>
      <c r="N634" s="745">
        <v>308015.65999999997</v>
      </c>
      <c r="O634" s="745">
        <v>206965.89</v>
      </c>
      <c r="P634" s="745">
        <v>362190.31</v>
      </c>
      <c r="Q634" s="745">
        <v>226825.37</v>
      </c>
      <c r="R634" s="745">
        <v>396944.39</v>
      </c>
      <c r="S634" s="745">
        <v>245928.93</v>
      </c>
      <c r="T634" s="745">
        <v>430375.62</v>
      </c>
    </row>
    <row r="635" spans="1:20">
      <c r="A635" s="744">
        <v>4</v>
      </c>
      <c r="B635" s="744" t="s">
        <v>1667</v>
      </c>
      <c r="C635" s="744"/>
      <c r="D635" s="744" t="s">
        <v>1234</v>
      </c>
      <c r="E635" s="744" t="s">
        <v>1297</v>
      </c>
      <c r="F635" s="744" t="s">
        <v>719</v>
      </c>
      <c r="G635" s="745">
        <v>76704.820000000007</v>
      </c>
      <c r="H635" s="745">
        <v>134233.44</v>
      </c>
      <c r="I635" s="745">
        <v>100132.47</v>
      </c>
      <c r="J635" s="745">
        <v>175231.82</v>
      </c>
      <c r="K635" s="745">
        <v>120937.51</v>
      </c>
      <c r="L635" s="745">
        <v>211640.64</v>
      </c>
      <c r="M635" s="745">
        <v>147312.20000000001</v>
      </c>
      <c r="N635" s="745">
        <v>257796.35</v>
      </c>
      <c r="O635" s="745">
        <v>174434.97</v>
      </c>
      <c r="P635" s="745">
        <v>305261.2</v>
      </c>
      <c r="Q635" s="745">
        <v>192024.25</v>
      </c>
      <c r="R635" s="745">
        <v>336042.44</v>
      </c>
      <c r="S635" s="745">
        <v>208401.29</v>
      </c>
      <c r="T635" s="745">
        <v>364702.27</v>
      </c>
    </row>
    <row r="636" spans="1:20">
      <c r="A636" s="744">
        <v>4</v>
      </c>
      <c r="B636" s="744" t="s">
        <v>1667</v>
      </c>
      <c r="C636" s="744"/>
      <c r="D636" s="744" t="s">
        <v>1234</v>
      </c>
      <c r="E636" s="744" t="s">
        <v>1297</v>
      </c>
      <c r="F636" s="744" t="s">
        <v>726</v>
      </c>
      <c r="G636" s="745">
        <v>74434.100000000006</v>
      </c>
      <c r="H636" s="745">
        <v>130259.68</v>
      </c>
      <c r="I636" s="745">
        <v>101782.18</v>
      </c>
      <c r="J636" s="745">
        <v>178118.82</v>
      </c>
      <c r="K636" s="745">
        <v>129094.88</v>
      </c>
      <c r="L636" s="745">
        <v>225916.04</v>
      </c>
      <c r="M636" s="745">
        <v>170369.56</v>
      </c>
      <c r="N636" s="745">
        <v>298146.74</v>
      </c>
      <c r="O636" s="745">
        <v>211314.82</v>
      </c>
      <c r="P636" s="745">
        <v>369800.94</v>
      </c>
      <c r="Q636" s="745">
        <v>238245.63</v>
      </c>
      <c r="R636" s="745">
        <v>416929.85</v>
      </c>
      <c r="S636" s="745">
        <v>264883.61</v>
      </c>
      <c r="T636" s="745">
        <v>463546.32</v>
      </c>
    </row>
    <row r="637" spans="1:20">
      <c r="A637" s="744">
        <v>4</v>
      </c>
      <c r="B637" s="744" t="s">
        <v>1667</v>
      </c>
      <c r="C637" s="744"/>
      <c r="D637" s="744" t="s">
        <v>1234</v>
      </c>
      <c r="E637" s="744" t="s">
        <v>1297</v>
      </c>
      <c r="F637" s="744" t="s">
        <v>301</v>
      </c>
      <c r="G637" s="745">
        <v>77930.05</v>
      </c>
      <c r="H637" s="745">
        <v>124688.08</v>
      </c>
      <c r="I637" s="745">
        <v>109102.07</v>
      </c>
      <c r="J637" s="745">
        <v>174563.31</v>
      </c>
      <c r="K637" s="745">
        <v>140274.09</v>
      </c>
      <c r="L637" s="745">
        <v>224438.54</v>
      </c>
      <c r="M637" s="745">
        <v>187032.12</v>
      </c>
      <c r="N637" s="745">
        <v>299251.39</v>
      </c>
      <c r="O637" s="745">
        <v>233790.15</v>
      </c>
      <c r="P637" s="745">
        <v>374064.24</v>
      </c>
      <c r="Q637" s="745">
        <v>264962.17</v>
      </c>
      <c r="R637" s="745">
        <v>423939.47</v>
      </c>
      <c r="S637" s="745">
        <v>296134.19</v>
      </c>
      <c r="T637" s="745">
        <v>473814.7</v>
      </c>
    </row>
    <row r="638" spans="1:20">
      <c r="A638" s="744">
        <v>4</v>
      </c>
      <c r="B638" s="744" t="s">
        <v>1667</v>
      </c>
      <c r="C638" s="744"/>
      <c r="D638" s="744" t="s">
        <v>1234</v>
      </c>
      <c r="E638" s="744" t="s">
        <v>1349</v>
      </c>
      <c r="F638" s="744" t="s">
        <v>712</v>
      </c>
      <c r="G638" s="745">
        <v>93620.44</v>
      </c>
      <c r="H638" s="745">
        <v>163835.76999999999</v>
      </c>
      <c r="I638" s="745">
        <v>121271.94</v>
      </c>
      <c r="J638" s="745">
        <v>212225.89</v>
      </c>
      <c r="K638" s="745">
        <v>144778.82</v>
      </c>
      <c r="L638" s="745">
        <v>253362.93</v>
      </c>
      <c r="M638" s="745">
        <v>172350.99</v>
      </c>
      <c r="N638" s="745">
        <v>301614.23</v>
      </c>
      <c r="O638" s="745">
        <v>202716.04</v>
      </c>
      <c r="P638" s="745">
        <v>354753.07</v>
      </c>
      <c r="Q638" s="745">
        <v>222197.4</v>
      </c>
      <c r="R638" s="745">
        <v>388845.46</v>
      </c>
      <c r="S638" s="745">
        <v>240965.19</v>
      </c>
      <c r="T638" s="745">
        <v>421689.09</v>
      </c>
    </row>
    <row r="639" spans="1:20">
      <c r="A639" s="744">
        <v>4</v>
      </c>
      <c r="B639" s="744" t="s">
        <v>1667</v>
      </c>
      <c r="C639" s="744"/>
      <c r="D639" s="744" t="s">
        <v>1234</v>
      </c>
      <c r="E639" s="744" t="s">
        <v>1349</v>
      </c>
      <c r="F639" s="744" t="s">
        <v>719</v>
      </c>
      <c r="G639" s="745">
        <v>74582.81</v>
      </c>
      <c r="H639" s="745">
        <v>130519.92</v>
      </c>
      <c r="I639" s="745">
        <v>97451.92</v>
      </c>
      <c r="J639" s="745">
        <v>170540.87</v>
      </c>
      <c r="K639" s="745">
        <v>117795.09</v>
      </c>
      <c r="L639" s="745">
        <v>206141.4</v>
      </c>
      <c r="M639" s="745">
        <v>143654.24</v>
      </c>
      <c r="N639" s="745">
        <v>251394.91</v>
      </c>
      <c r="O639" s="745">
        <v>170185.13</v>
      </c>
      <c r="P639" s="745">
        <v>297823.96999999997</v>
      </c>
      <c r="Q639" s="745">
        <v>187396.29</v>
      </c>
      <c r="R639" s="745">
        <v>327943.5</v>
      </c>
      <c r="S639" s="745">
        <v>203437.56</v>
      </c>
      <c r="T639" s="745">
        <v>356015.73</v>
      </c>
    </row>
    <row r="640" spans="1:20">
      <c r="A640" s="744">
        <v>4</v>
      </c>
      <c r="B640" s="744" t="s">
        <v>1667</v>
      </c>
      <c r="C640" s="744"/>
      <c r="D640" s="744" t="s">
        <v>1234</v>
      </c>
      <c r="E640" s="744" t="s">
        <v>1349</v>
      </c>
      <c r="F640" s="744" t="s">
        <v>726</v>
      </c>
      <c r="G640" s="745">
        <v>72059.63</v>
      </c>
      <c r="H640" s="745">
        <v>126104.34</v>
      </c>
      <c r="I640" s="745">
        <v>98457.919999999998</v>
      </c>
      <c r="J640" s="745">
        <v>172301.35</v>
      </c>
      <c r="K640" s="745">
        <v>124820.82</v>
      </c>
      <c r="L640" s="745">
        <v>218436.44</v>
      </c>
      <c r="M640" s="745">
        <v>164670.82</v>
      </c>
      <c r="N640" s="745">
        <v>288173.94</v>
      </c>
      <c r="O640" s="745">
        <v>204191.39</v>
      </c>
      <c r="P640" s="745">
        <v>357334.94</v>
      </c>
      <c r="Q640" s="745">
        <v>230172.41</v>
      </c>
      <c r="R640" s="745">
        <v>402801.72</v>
      </c>
      <c r="S640" s="745">
        <v>255860.6</v>
      </c>
      <c r="T640" s="745">
        <v>447756.05</v>
      </c>
    </row>
    <row r="641" spans="1:20">
      <c r="A641" s="744">
        <v>4</v>
      </c>
      <c r="B641" s="744" t="s">
        <v>1667</v>
      </c>
      <c r="C641" s="744"/>
      <c r="D641" s="744" t="s">
        <v>1234</v>
      </c>
      <c r="E641" s="744" t="s">
        <v>1349</v>
      </c>
      <c r="F641" s="744" t="s">
        <v>301</v>
      </c>
      <c r="G641" s="745">
        <v>75981.56</v>
      </c>
      <c r="H641" s="745">
        <v>121570.5</v>
      </c>
      <c r="I641" s="745">
        <v>106374.19</v>
      </c>
      <c r="J641" s="745">
        <v>170198.7</v>
      </c>
      <c r="K641" s="745">
        <v>136766.81</v>
      </c>
      <c r="L641" s="745">
        <v>218826.9</v>
      </c>
      <c r="M641" s="745">
        <v>182355.75</v>
      </c>
      <c r="N641" s="745">
        <v>291769.2</v>
      </c>
      <c r="O641" s="745">
        <v>227944.68</v>
      </c>
      <c r="P641" s="745">
        <v>364711.5</v>
      </c>
      <c r="Q641" s="745">
        <v>258337.31</v>
      </c>
      <c r="R641" s="745">
        <v>413339.7</v>
      </c>
      <c r="S641" s="745">
        <v>288729.93</v>
      </c>
      <c r="T641" s="745">
        <v>461967.9</v>
      </c>
    </row>
    <row r="642" spans="1:20">
      <c r="A642" s="744">
        <v>4</v>
      </c>
      <c r="B642" s="744" t="s">
        <v>1667</v>
      </c>
      <c r="C642" s="744"/>
      <c r="D642" s="744" t="s">
        <v>1234</v>
      </c>
      <c r="E642" s="744" t="s">
        <v>1506</v>
      </c>
      <c r="F642" s="744" t="s">
        <v>712</v>
      </c>
      <c r="G642" s="745">
        <v>94863.12</v>
      </c>
      <c r="H642" s="745">
        <v>166010.47</v>
      </c>
      <c r="I642" s="745">
        <v>122950.49</v>
      </c>
      <c r="J642" s="745">
        <v>215163.37</v>
      </c>
      <c r="K642" s="745">
        <v>146840.97</v>
      </c>
      <c r="L642" s="745">
        <v>256971.7</v>
      </c>
      <c r="M642" s="745">
        <v>174889.53</v>
      </c>
      <c r="N642" s="745">
        <v>306056.68</v>
      </c>
      <c r="O642" s="745">
        <v>205754.89</v>
      </c>
      <c r="P642" s="745">
        <v>360071.05</v>
      </c>
      <c r="Q642" s="745">
        <v>225558.86</v>
      </c>
      <c r="R642" s="745">
        <v>394728.01</v>
      </c>
      <c r="S642" s="745">
        <v>244666.2</v>
      </c>
      <c r="T642" s="745">
        <v>428165.85</v>
      </c>
    </row>
    <row r="643" spans="1:20">
      <c r="A643" s="744">
        <v>4</v>
      </c>
      <c r="B643" s="744" t="s">
        <v>1667</v>
      </c>
      <c r="C643" s="744"/>
      <c r="D643" s="744" t="s">
        <v>1234</v>
      </c>
      <c r="E643" s="744" t="s">
        <v>1506</v>
      </c>
      <c r="F643" s="744" t="s">
        <v>719</v>
      </c>
      <c r="G643" s="745">
        <v>75137.39</v>
      </c>
      <c r="H643" s="745">
        <v>131490.43</v>
      </c>
      <c r="I643" s="745">
        <v>98269.52</v>
      </c>
      <c r="J643" s="745">
        <v>171971.66</v>
      </c>
      <c r="K643" s="745">
        <v>118881.92</v>
      </c>
      <c r="L643" s="745">
        <v>208043.37</v>
      </c>
      <c r="M643" s="745">
        <v>145155.54999999999</v>
      </c>
      <c r="N643" s="745">
        <v>254022.21</v>
      </c>
      <c r="O643" s="745">
        <v>172048.15</v>
      </c>
      <c r="P643" s="745">
        <v>301084.27</v>
      </c>
      <c r="Q643" s="745">
        <v>189499.87</v>
      </c>
      <c r="R643" s="745">
        <v>331624.78000000003</v>
      </c>
      <c r="S643" s="745">
        <v>205782.15</v>
      </c>
      <c r="T643" s="745">
        <v>360118.76</v>
      </c>
    </row>
    <row r="644" spans="1:20">
      <c r="A644" s="744">
        <v>4</v>
      </c>
      <c r="B644" s="744" t="s">
        <v>1667</v>
      </c>
      <c r="C644" s="744"/>
      <c r="D644" s="744" t="s">
        <v>1234</v>
      </c>
      <c r="E644" s="744" t="s">
        <v>1506</v>
      </c>
      <c r="F644" s="744" t="s">
        <v>726</v>
      </c>
      <c r="G644" s="745">
        <v>72268.259999999995</v>
      </c>
      <c r="H644" s="745">
        <v>126469.46</v>
      </c>
      <c r="I644" s="745">
        <v>98662.33</v>
      </c>
      <c r="J644" s="745">
        <v>172659.09</v>
      </c>
      <c r="K644" s="745">
        <v>125019.75</v>
      </c>
      <c r="L644" s="745">
        <v>218784.56</v>
      </c>
      <c r="M644" s="745">
        <v>164872.54999999999</v>
      </c>
      <c r="N644" s="745">
        <v>288526.96000000002</v>
      </c>
      <c r="O644" s="745">
        <v>204384.02</v>
      </c>
      <c r="P644" s="745">
        <v>357672.03</v>
      </c>
      <c r="Q644" s="745">
        <v>230345.73</v>
      </c>
      <c r="R644" s="745">
        <v>403105.03</v>
      </c>
      <c r="S644" s="745">
        <v>256004.04</v>
      </c>
      <c r="T644" s="745">
        <v>448007.08</v>
      </c>
    </row>
    <row r="645" spans="1:20">
      <c r="A645" s="744">
        <v>4</v>
      </c>
      <c r="B645" s="744" t="s">
        <v>1667</v>
      </c>
      <c r="C645" s="744"/>
      <c r="D645" s="744" t="s">
        <v>1234</v>
      </c>
      <c r="E645" s="744" t="s">
        <v>1506</v>
      </c>
      <c r="F645" s="744" t="s">
        <v>301</v>
      </c>
      <c r="G645" s="745">
        <v>76761.789999999994</v>
      </c>
      <c r="H645" s="745">
        <v>122818.87</v>
      </c>
      <c r="I645" s="745">
        <v>107466.51</v>
      </c>
      <c r="J645" s="745">
        <v>171946.42</v>
      </c>
      <c r="K645" s="745">
        <v>138171.23000000001</v>
      </c>
      <c r="L645" s="745">
        <v>221073.96</v>
      </c>
      <c r="M645" s="745">
        <v>184228.3</v>
      </c>
      <c r="N645" s="745">
        <v>294765.28999999998</v>
      </c>
      <c r="O645" s="745">
        <v>230285.38</v>
      </c>
      <c r="P645" s="745">
        <v>368456.61</v>
      </c>
      <c r="Q645" s="745">
        <v>260990.09</v>
      </c>
      <c r="R645" s="745">
        <v>417584.16</v>
      </c>
      <c r="S645" s="745">
        <v>291694.81</v>
      </c>
      <c r="T645" s="745">
        <v>466711.7</v>
      </c>
    </row>
    <row r="646" spans="1:20">
      <c r="A646" s="744">
        <v>4</v>
      </c>
      <c r="B646" s="744" t="s">
        <v>1667</v>
      </c>
      <c r="C646" s="744"/>
      <c r="D646" s="744" t="s">
        <v>1234</v>
      </c>
      <c r="E646" s="744" t="s">
        <v>1541</v>
      </c>
      <c r="F646" s="744" t="s">
        <v>712</v>
      </c>
      <c r="G646" s="745">
        <v>98758.32</v>
      </c>
      <c r="H646" s="745">
        <v>172827.07</v>
      </c>
      <c r="I646" s="745">
        <v>127979.73</v>
      </c>
      <c r="J646" s="745">
        <v>223964.53</v>
      </c>
      <c r="K646" s="745">
        <v>152831.15</v>
      </c>
      <c r="L646" s="745">
        <v>267454.52</v>
      </c>
      <c r="M646" s="745">
        <v>182000.52</v>
      </c>
      <c r="N646" s="745">
        <v>318500.90999999997</v>
      </c>
      <c r="O646" s="745">
        <v>214106.03</v>
      </c>
      <c r="P646" s="745">
        <v>374685.55</v>
      </c>
      <c r="Q646" s="745">
        <v>234705.26</v>
      </c>
      <c r="R646" s="745">
        <v>410734.21</v>
      </c>
      <c r="S646" s="745">
        <v>254571.86</v>
      </c>
      <c r="T646" s="745">
        <v>445500.76</v>
      </c>
    </row>
    <row r="647" spans="1:20">
      <c r="A647" s="744">
        <v>4</v>
      </c>
      <c r="B647" s="744" t="s">
        <v>1667</v>
      </c>
      <c r="C647" s="744"/>
      <c r="D647" s="744" t="s">
        <v>1234</v>
      </c>
      <c r="E647" s="744" t="s">
        <v>1541</v>
      </c>
      <c r="F647" s="744" t="s">
        <v>719</v>
      </c>
      <c r="G647" s="745">
        <v>78344.479999999996</v>
      </c>
      <c r="H647" s="745">
        <v>137102.84</v>
      </c>
      <c r="I647" s="745">
        <v>102437.79</v>
      </c>
      <c r="J647" s="745">
        <v>179266.13</v>
      </c>
      <c r="K647" s="745">
        <v>123896.79</v>
      </c>
      <c r="L647" s="745">
        <v>216819.38</v>
      </c>
      <c r="M647" s="745">
        <v>151229.29999999999</v>
      </c>
      <c r="N647" s="745">
        <v>264651.28000000003</v>
      </c>
      <c r="O647" s="745">
        <v>179223.48</v>
      </c>
      <c r="P647" s="745">
        <v>313641.09000000003</v>
      </c>
      <c r="Q647" s="745">
        <v>197388.4</v>
      </c>
      <c r="R647" s="745">
        <v>345429.71</v>
      </c>
      <c r="S647" s="745">
        <v>214331.39</v>
      </c>
      <c r="T647" s="745">
        <v>375079.93</v>
      </c>
    </row>
    <row r="648" spans="1:20">
      <c r="A648" s="744">
        <v>4</v>
      </c>
      <c r="B648" s="744" t="s">
        <v>1667</v>
      </c>
      <c r="C648" s="744"/>
      <c r="D648" s="744" t="s">
        <v>1234</v>
      </c>
      <c r="E648" s="744" t="s">
        <v>1541</v>
      </c>
      <c r="F648" s="744" t="s">
        <v>726</v>
      </c>
      <c r="G648" s="745">
        <v>75444.990000000005</v>
      </c>
      <c r="H648" s="745">
        <v>132028.73000000001</v>
      </c>
      <c r="I648" s="745">
        <v>103022.08</v>
      </c>
      <c r="J648" s="745">
        <v>180288.65</v>
      </c>
      <c r="K648" s="745">
        <v>130561.24</v>
      </c>
      <c r="L648" s="745">
        <v>228482.16</v>
      </c>
      <c r="M648" s="745">
        <v>172197.7</v>
      </c>
      <c r="N648" s="745">
        <v>301345.96999999997</v>
      </c>
      <c r="O648" s="745">
        <v>213480.92</v>
      </c>
      <c r="P648" s="745">
        <v>373591.6</v>
      </c>
      <c r="Q648" s="745">
        <v>240610.57</v>
      </c>
      <c r="R648" s="745">
        <v>421068.5</v>
      </c>
      <c r="S648" s="745">
        <v>267426.24</v>
      </c>
      <c r="T648" s="745">
        <v>467995.92</v>
      </c>
    </row>
    <row r="649" spans="1:20">
      <c r="A649" s="744">
        <v>4</v>
      </c>
      <c r="B649" s="744" t="s">
        <v>1667</v>
      </c>
      <c r="C649" s="744"/>
      <c r="D649" s="744" t="s">
        <v>1234</v>
      </c>
      <c r="E649" s="744" t="s">
        <v>1541</v>
      </c>
      <c r="F649" s="744" t="s">
        <v>301</v>
      </c>
      <c r="G649" s="745">
        <v>79977.63</v>
      </c>
      <c r="H649" s="745">
        <v>127964.21</v>
      </c>
      <c r="I649" s="745">
        <v>111968.68</v>
      </c>
      <c r="J649" s="745">
        <v>179149.89</v>
      </c>
      <c r="K649" s="745">
        <v>143959.73000000001</v>
      </c>
      <c r="L649" s="745">
        <v>230335.57</v>
      </c>
      <c r="M649" s="745">
        <v>191946.31</v>
      </c>
      <c r="N649" s="745">
        <v>307114.09999999998</v>
      </c>
      <c r="O649" s="745">
        <v>239932.88</v>
      </c>
      <c r="P649" s="745">
        <v>383892.62</v>
      </c>
      <c r="Q649" s="745">
        <v>271923.94</v>
      </c>
      <c r="R649" s="745">
        <v>435078.3</v>
      </c>
      <c r="S649" s="745">
        <v>303914.99</v>
      </c>
      <c r="T649" s="745">
        <v>486263.99</v>
      </c>
    </row>
    <row r="650" spans="1:20">
      <c r="A650" s="744">
        <v>4</v>
      </c>
      <c r="B650" s="744" t="s">
        <v>1667</v>
      </c>
      <c r="C650" s="744"/>
      <c r="D650" s="744" t="s">
        <v>1234</v>
      </c>
      <c r="E650" s="744" t="s">
        <v>1567</v>
      </c>
      <c r="F650" s="744" t="s">
        <v>712</v>
      </c>
      <c r="G650" s="745">
        <v>91498.43</v>
      </c>
      <c r="H650" s="745">
        <v>160122.25</v>
      </c>
      <c r="I650" s="745">
        <v>118591.39</v>
      </c>
      <c r="J650" s="745">
        <v>207534.94</v>
      </c>
      <c r="K650" s="745">
        <v>141636.4</v>
      </c>
      <c r="L650" s="745">
        <v>247863.7</v>
      </c>
      <c r="M650" s="745">
        <v>168693.03</v>
      </c>
      <c r="N650" s="745">
        <v>295212.79999999999</v>
      </c>
      <c r="O650" s="745">
        <v>198466.2</v>
      </c>
      <c r="P650" s="745">
        <v>347315.85</v>
      </c>
      <c r="Q650" s="745">
        <v>217569.45</v>
      </c>
      <c r="R650" s="745">
        <v>380746.53</v>
      </c>
      <c r="S650" s="745">
        <v>236001.47</v>
      </c>
      <c r="T650" s="745">
        <v>413002.57</v>
      </c>
    </row>
    <row r="651" spans="1:20">
      <c r="A651" s="744">
        <v>4</v>
      </c>
      <c r="B651" s="744" t="s">
        <v>1667</v>
      </c>
      <c r="C651" s="744"/>
      <c r="D651" s="744" t="s">
        <v>1234</v>
      </c>
      <c r="E651" s="744" t="s">
        <v>1567</v>
      </c>
      <c r="F651" s="744" t="s">
        <v>719</v>
      </c>
      <c r="G651" s="745">
        <v>72460.800000000003</v>
      </c>
      <c r="H651" s="745">
        <v>126806.39999999999</v>
      </c>
      <c r="I651" s="745">
        <v>94771.38</v>
      </c>
      <c r="J651" s="745">
        <v>165849.92000000001</v>
      </c>
      <c r="K651" s="745">
        <v>114652.67</v>
      </c>
      <c r="L651" s="745">
        <v>200642.17</v>
      </c>
      <c r="M651" s="745">
        <v>139996.28</v>
      </c>
      <c r="N651" s="745">
        <v>244993.49</v>
      </c>
      <c r="O651" s="745">
        <v>165935.28</v>
      </c>
      <c r="P651" s="745">
        <v>290386.75</v>
      </c>
      <c r="Q651" s="745">
        <v>182768.33</v>
      </c>
      <c r="R651" s="745">
        <v>319844.58</v>
      </c>
      <c r="S651" s="745">
        <v>198473.83</v>
      </c>
      <c r="T651" s="745">
        <v>347329.21</v>
      </c>
    </row>
    <row r="652" spans="1:20">
      <c r="A652" s="744">
        <v>4</v>
      </c>
      <c r="B652" s="744" t="s">
        <v>1667</v>
      </c>
      <c r="C652" s="744"/>
      <c r="D652" s="744" t="s">
        <v>1234</v>
      </c>
      <c r="E652" s="744" t="s">
        <v>1567</v>
      </c>
      <c r="F652" s="744" t="s">
        <v>726</v>
      </c>
      <c r="G652" s="745">
        <v>69685.149999999994</v>
      </c>
      <c r="H652" s="745">
        <v>121949.02</v>
      </c>
      <c r="I652" s="745">
        <v>95133.65</v>
      </c>
      <c r="J652" s="745">
        <v>166483.9</v>
      </c>
      <c r="K652" s="745">
        <v>120546.77</v>
      </c>
      <c r="L652" s="745">
        <v>210956.85</v>
      </c>
      <c r="M652" s="745">
        <v>158972.09</v>
      </c>
      <c r="N652" s="745">
        <v>278201.15000000002</v>
      </c>
      <c r="O652" s="745">
        <v>197067.97</v>
      </c>
      <c r="P652" s="745">
        <v>344868.96</v>
      </c>
      <c r="Q652" s="745">
        <v>222099.20000000001</v>
      </c>
      <c r="R652" s="745">
        <v>388673.6</v>
      </c>
      <c r="S652" s="745">
        <v>246837.61</v>
      </c>
      <c r="T652" s="745">
        <v>431965.81</v>
      </c>
    </row>
    <row r="653" spans="1:20">
      <c r="A653" s="744">
        <v>4</v>
      </c>
      <c r="B653" s="744" t="s">
        <v>1667</v>
      </c>
      <c r="C653" s="744"/>
      <c r="D653" s="744" t="s">
        <v>1234</v>
      </c>
      <c r="E653" s="744" t="s">
        <v>1567</v>
      </c>
      <c r="F653" s="744" t="s">
        <v>301</v>
      </c>
      <c r="G653" s="745">
        <v>74033.08</v>
      </c>
      <c r="H653" s="745">
        <v>118452.93</v>
      </c>
      <c r="I653" s="745">
        <v>103646.31</v>
      </c>
      <c r="J653" s="745">
        <v>165834.1</v>
      </c>
      <c r="K653" s="745">
        <v>133259.54</v>
      </c>
      <c r="L653" s="745">
        <v>213215.27</v>
      </c>
      <c r="M653" s="745">
        <v>177679.39</v>
      </c>
      <c r="N653" s="745">
        <v>284287.02</v>
      </c>
      <c r="O653" s="745">
        <v>222099.23</v>
      </c>
      <c r="P653" s="745">
        <v>355358.78</v>
      </c>
      <c r="Q653" s="745">
        <v>251712.46</v>
      </c>
      <c r="R653" s="745">
        <v>402739.95</v>
      </c>
      <c r="S653" s="745">
        <v>281325.69</v>
      </c>
      <c r="T653" s="745">
        <v>450121.12</v>
      </c>
    </row>
    <row r="654" spans="1:20">
      <c r="A654" s="744">
        <v>4</v>
      </c>
      <c r="B654" s="744" t="s">
        <v>1667</v>
      </c>
      <c r="C654" s="744"/>
      <c r="D654" s="744" t="s">
        <v>1242</v>
      </c>
      <c r="E654" s="744" t="s">
        <v>1295</v>
      </c>
      <c r="F654" s="744" t="s">
        <v>712</v>
      </c>
      <c r="G654" s="745">
        <v>104911.19</v>
      </c>
      <c r="H654" s="745">
        <v>183594.57</v>
      </c>
      <c r="I654" s="745">
        <v>136259.75</v>
      </c>
      <c r="J654" s="745">
        <v>238454.56</v>
      </c>
      <c r="K654" s="745">
        <v>162978.26</v>
      </c>
      <c r="L654" s="745">
        <v>285211.96000000002</v>
      </c>
      <c r="M654" s="745">
        <v>194456.7</v>
      </c>
      <c r="N654" s="745">
        <v>340299.22</v>
      </c>
      <c r="O654" s="745">
        <v>228995.58</v>
      </c>
      <c r="P654" s="745">
        <v>400742.27</v>
      </c>
      <c r="Q654" s="745">
        <v>251163.36</v>
      </c>
      <c r="R654" s="745">
        <v>439535.88</v>
      </c>
      <c r="S654" s="745">
        <v>272670.49</v>
      </c>
      <c r="T654" s="745">
        <v>477173.36</v>
      </c>
    </row>
    <row r="655" spans="1:20">
      <c r="A655" s="744">
        <v>4</v>
      </c>
      <c r="B655" s="744" t="s">
        <v>1667</v>
      </c>
      <c r="C655" s="744"/>
      <c r="D655" s="744" t="s">
        <v>1242</v>
      </c>
      <c r="E655" s="744" t="s">
        <v>1295</v>
      </c>
      <c r="F655" s="744" t="s">
        <v>719</v>
      </c>
      <c r="G655" s="745">
        <v>81286.179999999993</v>
      </c>
      <c r="H655" s="745">
        <v>142250.81</v>
      </c>
      <c r="I655" s="745">
        <v>106699.98</v>
      </c>
      <c r="J655" s="745">
        <v>186724.96</v>
      </c>
      <c r="K655" s="745">
        <v>129492.43</v>
      </c>
      <c r="L655" s="745">
        <v>226611.75</v>
      </c>
      <c r="M655" s="745">
        <v>158845.07</v>
      </c>
      <c r="N655" s="745">
        <v>277978.86</v>
      </c>
      <c r="O655" s="745">
        <v>188625.89</v>
      </c>
      <c r="P655" s="745">
        <v>330095.31</v>
      </c>
      <c r="Q655" s="745">
        <v>207976.43</v>
      </c>
      <c r="R655" s="745">
        <v>363958.76</v>
      </c>
      <c r="S655" s="745">
        <v>226100.05</v>
      </c>
      <c r="T655" s="745">
        <v>395675.09</v>
      </c>
    </row>
    <row r="656" spans="1:20">
      <c r="A656" s="744">
        <v>4</v>
      </c>
      <c r="B656" s="744" t="s">
        <v>1667</v>
      </c>
      <c r="C656" s="744"/>
      <c r="D656" s="744" t="s">
        <v>1242</v>
      </c>
      <c r="E656" s="744" t="s">
        <v>1295</v>
      </c>
      <c r="F656" s="744" t="s">
        <v>726</v>
      </c>
      <c r="G656" s="745">
        <v>76814.36</v>
      </c>
      <c r="H656" s="745">
        <v>134425.12</v>
      </c>
      <c r="I656" s="745">
        <v>104530.07</v>
      </c>
      <c r="J656" s="745">
        <v>182927.62</v>
      </c>
      <c r="K656" s="745">
        <v>132201.87</v>
      </c>
      <c r="L656" s="745">
        <v>231353.27</v>
      </c>
      <c r="M656" s="745">
        <v>174088.86</v>
      </c>
      <c r="N656" s="745">
        <v>304655.5</v>
      </c>
      <c r="O656" s="745">
        <v>215567.04</v>
      </c>
      <c r="P656" s="745">
        <v>377242.32</v>
      </c>
      <c r="Q656" s="745">
        <v>242764.93</v>
      </c>
      <c r="R656" s="745">
        <v>424838.62</v>
      </c>
      <c r="S656" s="745">
        <v>269599.43</v>
      </c>
      <c r="T656" s="745">
        <v>471799.01</v>
      </c>
    </row>
    <row r="657" spans="1:20">
      <c r="A657" s="744">
        <v>4</v>
      </c>
      <c r="B657" s="744" t="s">
        <v>1667</v>
      </c>
      <c r="C657" s="744"/>
      <c r="D657" s="744" t="s">
        <v>1242</v>
      </c>
      <c r="E657" s="744" t="s">
        <v>1295</v>
      </c>
      <c r="F657" s="744" t="s">
        <v>301</v>
      </c>
      <c r="G657" s="745">
        <v>83943.44</v>
      </c>
      <c r="H657" s="745">
        <v>134309.51</v>
      </c>
      <c r="I657" s="745">
        <v>117520.82</v>
      </c>
      <c r="J657" s="745">
        <v>188033.31</v>
      </c>
      <c r="K657" s="745">
        <v>151098.20000000001</v>
      </c>
      <c r="L657" s="745">
        <v>241757.12</v>
      </c>
      <c r="M657" s="745">
        <v>201464.26</v>
      </c>
      <c r="N657" s="745">
        <v>322342.82</v>
      </c>
      <c r="O657" s="745">
        <v>251830.32</v>
      </c>
      <c r="P657" s="745">
        <v>402928.53</v>
      </c>
      <c r="Q657" s="745">
        <v>285407.7</v>
      </c>
      <c r="R657" s="745">
        <v>456652.33</v>
      </c>
      <c r="S657" s="745">
        <v>318985.08</v>
      </c>
      <c r="T657" s="745">
        <v>510376.13</v>
      </c>
    </row>
    <row r="658" spans="1:20">
      <c r="A658" s="744">
        <v>4</v>
      </c>
      <c r="B658" s="744" t="s">
        <v>1667</v>
      </c>
      <c r="C658" s="744"/>
      <c r="D658" s="744" t="s">
        <v>1242</v>
      </c>
      <c r="E658" s="744" t="s">
        <v>1342</v>
      </c>
      <c r="F658" s="744" t="s">
        <v>712</v>
      </c>
      <c r="G658" s="745">
        <v>103016.88</v>
      </c>
      <c r="H658" s="745">
        <v>180279.55</v>
      </c>
      <c r="I658" s="745">
        <v>133685.54</v>
      </c>
      <c r="J658" s="745">
        <v>233949.7</v>
      </c>
      <c r="K658" s="745">
        <v>159803.22</v>
      </c>
      <c r="L658" s="745">
        <v>279655.63</v>
      </c>
      <c r="M658" s="745">
        <v>190530.64</v>
      </c>
      <c r="N658" s="745">
        <v>333428.61</v>
      </c>
      <c r="O658" s="745">
        <v>224285.01</v>
      </c>
      <c r="P658" s="745">
        <v>392498.77</v>
      </c>
      <c r="Q658" s="745">
        <v>245946.61</v>
      </c>
      <c r="R658" s="745">
        <v>430406.58</v>
      </c>
      <c r="S658" s="745">
        <v>266915.81</v>
      </c>
      <c r="T658" s="745">
        <v>467102.67</v>
      </c>
    </row>
    <row r="659" spans="1:20">
      <c r="A659" s="744">
        <v>4</v>
      </c>
      <c r="B659" s="744" t="s">
        <v>1667</v>
      </c>
      <c r="C659" s="744"/>
      <c r="D659" s="744" t="s">
        <v>1242</v>
      </c>
      <c r="E659" s="744" t="s">
        <v>1342</v>
      </c>
      <c r="F659" s="744" t="s">
        <v>719</v>
      </c>
      <c r="G659" s="745">
        <v>80538.720000000001</v>
      </c>
      <c r="H659" s="745">
        <v>140942.76</v>
      </c>
      <c r="I659" s="745">
        <v>105560.71</v>
      </c>
      <c r="J659" s="745">
        <v>184731.24</v>
      </c>
      <c r="K659" s="745">
        <v>127942.91</v>
      </c>
      <c r="L659" s="745">
        <v>223900.09</v>
      </c>
      <c r="M659" s="745">
        <v>156647.72</v>
      </c>
      <c r="N659" s="745">
        <v>274133.52</v>
      </c>
      <c r="O659" s="745">
        <v>185875.01</v>
      </c>
      <c r="P659" s="745">
        <v>325281.28000000003</v>
      </c>
      <c r="Q659" s="745">
        <v>204856.14</v>
      </c>
      <c r="R659" s="745">
        <v>358498.24</v>
      </c>
      <c r="S659" s="745">
        <v>222606.07</v>
      </c>
      <c r="T659" s="745">
        <v>389560.63</v>
      </c>
    </row>
    <row r="660" spans="1:20">
      <c r="A660" s="744">
        <v>4</v>
      </c>
      <c r="B660" s="744" t="s">
        <v>1667</v>
      </c>
      <c r="C660" s="744"/>
      <c r="D660" s="744" t="s">
        <v>1242</v>
      </c>
      <c r="E660" s="744" t="s">
        <v>1342</v>
      </c>
      <c r="F660" s="744" t="s">
        <v>726</v>
      </c>
      <c r="G660" s="745">
        <v>76664.509999999995</v>
      </c>
      <c r="H660" s="745">
        <v>134162.89000000001</v>
      </c>
      <c r="I660" s="745">
        <v>104466.4</v>
      </c>
      <c r="J660" s="745">
        <v>182816.2</v>
      </c>
      <c r="K660" s="745">
        <v>132226.51999999999</v>
      </c>
      <c r="L660" s="745">
        <v>231396.4</v>
      </c>
      <c r="M660" s="745">
        <v>174227.56</v>
      </c>
      <c r="N660" s="745">
        <v>304898.21999999997</v>
      </c>
      <c r="O660" s="745">
        <v>215839.64</v>
      </c>
      <c r="P660" s="745">
        <v>377719.36</v>
      </c>
      <c r="Q660" s="745">
        <v>243148.84</v>
      </c>
      <c r="R660" s="745">
        <v>425510.47</v>
      </c>
      <c r="S660" s="745">
        <v>270112.3</v>
      </c>
      <c r="T660" s="745">
        <v>472696.53</v>
      </c>
    </row>
    <row r="661" spans="1:20">
      <c r="A661" s="744">
        <v>4</v>
      </c>
      <c r="B661" s="744" t="s">
        <v>1667</v>
      </c>
      <c r="C661" s="744"/>
      <c r="D661" s="744" t="s">
        <v>1242</v>
      </c>
      <c r="E661" s="744" t="s">
        <v>1342</v>
      </c>
      <c r="F661" s="744" t="s">
        <v>301</v>
      </c>
      <c r="G661" s="745">
        <v>82805.440000000002</v>
      </c>
      <c r="H661" s="745">
        <v>132488.70000000001</v>
      </c>
      <c r="I661" s="745">
        <v>115927.61</v>
      </c>
      <c r="J661" s="745">
        <v>185484.18</v>
      </c>
      <c r="K661" s="745">
        <v>149049.79</v>
      </c>
      <c r="L661" s="745">
        <v>238479.67</v>
      </c>
      <c r="M661" s="745">
        <v>198733.05</v>
      </c>
      <c r="N661" s="745">
        <v>317972.89</v>
      </c>
      <c r="O661" s="745">
        <v>248416.31</v>
      </c>
      <c r="P661" s="745">
        <v>397466.11</v>
      </c>
      <c r="Q661" s="745">
        <v>281538.49</v>
      </c>
      <c r="R661" s="745">
        <v>450461.59</v>
      </c>
      <c r="S661" s="745">
        <v>314660.67</v>
      </c>
      <c r="T661" s="745">
        <v>503457.07</v>
      </c>
    </row>
    <row r="662" spans="1:20">
      <c r="A662" s="744">
        <v>4</v>
      </c>
      <c r="B662" s="744" t="s">
        <v>1667</v>
      </c>
      <c r="C662" s="744"/>
      <c r="D662" s="744" t="s">
        <v>1242</v>
      </c>
      <c r="E662" s="744" t="s">
        <v>1387</v>
      </c>
      <c r="F662" s="744" t="s">
        <v>712</v>
      </c>
      <c r="G662" s="745">
        <v>101485.93</v>
      </c>
      <c r="H662" s="745">
        <v>177600.38</v>
      </c>
      <c r="I662" s="745">
        <v>131787.89000000001</v>
      </c>
      <c r="J662" s="745">
        <v>230628.81</v>
      </c>
      <c r="K662" s="745">
        <v>157610.04999999999</v>
      </c>
      <c r="L662" s="745">
        <v>275817.58</v>
      </c>
      <c r="M662" s="745">
        <v>188023.67999999999</v>
      </c>
      <c r="N662" s="745">
        <v>329041.45</v>
      </c>
      <c r="O662" s="745">
        <v>221402.27</v>
      </c>
      <c r="P662" s="745">
        <v>387453.96</v>
      </c>
      <c r="Q662" s="745">
        <v>242824.8</v>
      </c>
      <c r="R662" s="745">
        <v>424943.4</v>
      </c>
      <c r="S662" s="745">
        <v>263599.39</v>
      </c>
      <c r="T662" s="745">
        <v>461298.93</v>
      </c>
    </row>
    <row r="663" spans="1:20">
      <c r="A663" s="744">
        <v>4</v>
      </c>
      <c r="B663" s="744" t="s">
        <v>1667</v>
      </c>
      <c r="C663" s="744"/>
      <c r="D663" s="744" t="s">
        <v>1242</v>
      </c>
      <c r="E663" s="744" t="s">
        <v>1387</v>
      </c>
      <c r="F663" s="744" t="s">
        <v>719</v>
      </c>
      <c r="G663" s="745">
        <v>78778.399999999994</v>
      </c>
      <c r="H663" s="745">
        <v>137862.20000000001</v>
      </c>
      <c r="I663" s="745">
        <v>103376.07</v>
      </c>
      <c r="J663" s="745">
        <v>180908.12</v>
      </c>
      <c r="K663" s="745">
        <v>125424.63</v>
      </c>
      <c r="L663" s="745">
        <v>219493.1</v>
      </c>
      <c r="M663" s="745">
        <v>153795.03</v>
      </c>
      <c r="N663" s="745">
        <v>269141.3</v>
      </c>
      <c r="O663" s="745">
        <v>182600.33</v>
      </c>
      <c r="P663" s="745">
        <v>319550.57</v>
      </c>
      <c r="Q663" s="745">
        <v>201315.03</v>
      </c>
      <c r="R663" s="745">
        <v>352301.31</v>
      </c>
      <c r="S663" s="745">
        <v>218837.51</v>
      </c>
      <c r="T663" s="745">
        <v>382965.64</v>
      </c>
    </row>
    <row r="664" spans="1:20">
      <c r="A664" s="744">
        <v>4</v>
      </c>
      <c r="B664" s="744" t="s">
        <v>1667</v>
      </c>
      <c r="C664" s="744"/>
      <c r="D664" s="744" t="s">
        <v>1242</v>
      </c>
      <c r="E664" s="744" t="s">
        <v>1387</v>
      </c>
      <c r="F664" s="744" t="s">
        <v>726</v>
      </c>
      <c r="G664" s="745">
        <v>74557.45</v>
      </c>
      <c r="H664" s="745">
        <v>130475.54</v>
      </c>
      <c r="I664" s="745">
        <v>101487.3</v>
      </c>
      <c r="J664" s="745">
        <v>177602.77</v>
      </c>
      <c r="K664" s="745">
        <v>128374.94</v>
      </c>
      <c r="L664" s="745">
        <v>224656.14</v>
      </c>
      <c r="M664" s="745">
        <v>169070.95</v>
      </c>
      <c r="N664" s="745">
        <v>295874.15999999997</v>
      </c>
      <c r="O664" s="745">
        <v>209374.03</v>
      </c>
      <c r="P664" s="745">
        <v>366404.55</v>
      </c>
      <c r="Q664" s="745">
        <v>235806.16</v>
      </c>
      <c r="R664" s="745">
        <v>412660.78</v>
      </c>
      <c r="S664" s="745">
        <v>261889.02</v>
      </c>
      <c r="T664" s="745">
        <v>458305.79</v>
      </c>
    </row>
    <row r="665" spans="1:20">
      <c r="A665" s="744">
        <v>4</v>
      </c>
      <c r="B665" s="744" t="s">
        <v>1667</v>
      </c>
      <c r="C665" s="744"/>
      <c r="D665" s="744" t="s">
        <v>1242</v>
      </c>
      <c r="E665" s="744" t="s">
        <v>1387</v>
      </c>
      <c r="F665" s="744" t="s">
        <v>301</v>
      </c>
      <c r="G665" s="745">
        <v>81279.399999999994</v>
      </c>
      <c r="H665" s="745">
        <v>130047.03999999999</v>
      </c>
      <c r="I665" s="745">
        <v>113791.16</v>
      </c>
      <c r="J665" s="745">
        <v>182065.86</v>
      </c>
      <c r="K665" s="745">
        <v>146302.92000000001</v>
      </c>
      <c r="L665" s="745">
        <v>234084.68</v>
      </c>
      <c r="M665" s="745">
        <v>195070.56</v>
      </c>
      <c r="N665" s="745">
        <v>312112.90000000002</v>
      </c>
      <c r="O665" s="745">
        <v>243838.2</v>
      </c>
      <c r="P665" s="745">
        <v>390141.13</v>
      </c>
      <c r="Q665" s="745">
        <v>276349.96000000002</v>
      </c>
      <c r="R665" s="745">
        <v>442159.95</v>
      </c>
      <c r="S665" s="745">
        <v>308861.71999999997</v>
      </c>
      <c r="T665" s="745">
        <v>494178.76</v>
      </c>
    </row>
    <row r="666" spans="1:20">
      <c r="A666" s="744">
        <v>4</v>
      </c>
      <c r="B666" s="744" t="s">
        <v>1667</v>
      </c>
      <c r="C666" s="744"/>
      <c r="D666" s="744" t="s">
        <v>1242</v>
      </c>
      <c r="E666" s="744" t="s">
        <v>1432</v>
      </c>
      <c r="F666" s="744" t="s">
        <v>712</v>
      </c>
      <c r="G666" s="745">
        <v>104547.83</v>
      </c>
      <c r="H666" s="745">
        <v>182958.71</v>
      </c>
      <c r="I666" s="745">
        <v>135583.19</v>
      </c>
      <c r="J666" s="745">
        <v>237270.58</v>
      </c>
      <c r="K666" s="745">
        <v>161996.39000000001</v>
      </c>
      <c r="L666" s="745">
        <v>283493.67</v>
      </c>
      <c r="M666" s="745">
        <v>193037.58</v>
      </c>
      <c r="N666" s="745">
        <v>337815.77</v>
      </c>
      <c r="O666" s="745">
        <v>227167.76</v>
      </c>
      <c r="P666" s="745">
        <v>397543.57</v>
      </c>
      <c r="Q666" s="745">
        <v>249068.43</v>
      </c>
      <c r="R666" s="745">
        <v>435869.74</v>
      </c>
      <c r="S666" s="745">
        <v>270232.23</v>
      </c>
      <c r="T666" s="745">
        <v>472906.4</v>
      </c>
    </row>
    <row r="667" spans="1:20">
      <c r="A667" s="744">
        <v>4</v>
      </c>
      <c r="B667" s="744" t="s">
        <v>1667</v>
      </c>
      <c r="C667" s="744"/>
      <c r="D667" s="744" t="s">
        <v>1242</v>
      </c>
      <c r="E667" s="744" t="s">
        <v>1432</v>
      </c>
      <c r="F667" s="744" t="s">
        <v>719</v>
      </c>
      <c r="G667" s="745">
        <v>82299.039999999994</v>
      </c>
      <c r="H667" s="745">
        <v>144023.32</v>
      </c>
      <c r="I667" s="745">
        <v>107745.34</v>
      </c>
      <c r="J667" s="745">
        <v>188554.34</v>
      </c>
      <c r="K667" s="745">
        <v>130461.18</v>
      </c>
      <c r="L667" s="745">
        <v>228307.06</v>
      </c>
      <c r="M667" s="745">
        <v>159500.41</v>
      </c>
      <c r="N667" s="745">
        <v>279125.73</v>
      </c>
      <c r="O667" s="745">
        <v>189149.7</v>
      </c>
      <c r="P667" s="745">
        <v>331011.96999999997</v>
      </c>
      <c r="Q667" s="745">
        <v>208397.24</v>
      </c>
      <c r="R667" s="745">
        <v>364695.17</v>
      </c>
      <c r="S667" s="745">
        <v>226374.63</v>
      </c>
      <c r="T667" s="745">
        <v>396155.6</v>
      </c>
    </row>
    <row r="668" spans="1:20">
      <c r="A668" s="744">
        <v>4</v>
      </c>
      <c r="B668" s="744" t="s">
        <v>1667</v>
      </c>
      <c r="C668" s="744"/>
      <c r="D668" s="744" t="s">
        <v>1242</v>
      </c>
      <c r="E668" s="744" t="s">
        <v>1432</v>
      </c>
      <c r="F668" s="744" t="s">
        <v>726</v>
      </c>
      <c r="G668" s="745">
        <v>78771.570000000007</v>
      </c>
      <c r="H668" s="745">
        <v>137850.23999999999</v>
      </c>
      <c r="I668" s="745">
        <v>107445.5</v>
      </c>
      <c r="J668" s="745">
        <v>188029.63</v>
      </c>
      <c r="K668" s="745">
        <v>136078.09</v>
      </c>
      <c r="L668" s="745">
        <v>238136.65</v>
      </c>
      <c r="M668" s="745">
        <v>179384.16</v>
      </c>
      <c r="N668" s="745">
        <v>313922.27</v>
      </c>
      <c r="O668" s="745">
        <v>222305.23</v>
      </c>
      <c r="P668" s="745">
        <v>389034.15</v>
      </c>
      <c r="Q668" s="745">
        <v>250491.51</v>
      </c>
      <c r="R668" s="745">
        <v>438360.14</v>
      </c>
      <c r="S668" s="745">
        <v>278335.57</v>
      </c>
      <c r="T668" s="745">
        <v>487087.25</v>
      </c>
    </row>
    <row r="669" spans="1:20">
      <c r="A669" s="744">
        <v>4</v>
      </c>
      <c r="B669" s="744" t="s">
        <v>1667</v>
      </c>
      <c r="C669" s="744"/>
      <c r="D669" s="744" t="s">
        <v>1242</v>
      </c>
      <c r="E669" s="744" t="s">
        <v>1432</v>
      </c>
      <c r="F669" s="744" t="s">
        <v>301</v>
      </c>
      <c r="G669" s="745">
        <v>84331.47</v>
      </c>
      <c r="H669" s="745">
        <v>134930.35999999999</v>
      </c>
      <c r="I669" s="745">
        <v>118064.06</v>
      </c>
      <c r="J669" s="745">
        <v>188902.5</v>
      </c>
      <c r="K669" s="745">
        <v>151796.65</v>
      </c>
      <c r="L669" s="745">
        <v>242874.65</v>
      </c>
      <c r="M669" s="745">
        <v>202395.53</v>
      </c>
      <c r="N669" s="745">
        <v>323832.86</v>
      </c>
      <c r="O669" s="745">
        <v>252994.42</v>
      </c>
      <c r="P669" s="745">
        <v>404791.08</v>
      </c>
      <c r="Q669" s="745">
        <v>286727.01</v>
      </c>
      <c r="R669" s="745">
        <v>458763.22</v>
      </c>
      <c r="S669" s="745">
        <v>320459.59999999998</v>
      </c>
      <c r="T669" s="745">
        <v>512735.36</v>
      </c>
    </row>
    <row r="670" spans="1:20">
      <c r="A670" s="744">
        <v>4</v>
      </c>
      <c r="B670" s="744" t="s">
        <v>1667</v>
      </c>
      <c r="C670" s="744"/>
      <c r="D670" s="744" t="s">
        <v>1242</v>
      </c>
      <c r="E670" s="744" t="s">
        <v>1474</v>
      </c>
      <c r="F670" s="744" t="s">
        <v>712</v>
      </c>
      <c r="G670" s="745">
        <v>104017.33</v>
      </c>
      <c r="H670" s="745">
        <v>182030.33</v>
      </c>
      <c r="I670" s="745">
        <v>134913.04999999999</v>
      </c>
      <c r="J670" s="745">
        <v>236097.84</v>
      </c>
      <c r="K670" s="745">
        <v>161210.78</v>
      </c>
      <c r="L670" s="745">
        <v>282118.87</v>
      </c>
      <c r="M670" s="745">
        <v>192123.09</v>
      </c>
      <c r="N670" s="745">
        <v>336215.42</v>
      </c>
      <c r="O670" s="745">
        <v>226105.3</v>
      </c>
      <c r="P670" s="745">
        <v>395684.27</v>
      </c>
      <c r="Q670" s="745">
        <v>247911.44</v>
      </c>
      <c r="R670" s="745">
        <v>433845.01</v>
      </c>
      <c r="S670" s="745">
        <v>268991.28999999998</v>
      </c>
      <c r="T670" s="745">
        <v>470734.77</v>
      </c>
    </row>
    <row r="671" spans="1:20">
      <c r="A671" s="744">
        <v>4</v>
      </c>
      <c r="B671" s="744" t="s">
        <v>1667</v>
      </c>
      <c r="C671" s="744"/>
      <c r="D671" s="744" t="s">
        <v>1242</v>
      </c>
      <c r="E671" s="744" t="s">
        <v>1474</v>
      </c>
      <c r="F671" s="744" t="s">
        <v>719</v>
      </c>
      <c r="G671" s="745">
        <v>81768.53</v>
      </c>
      <c r="H671" s="745">
        <v>143094.94</v>
      </c>
      <c r="I671" s="745">
        <v>107075.2</v>
      </c>
      <c r="J671" s="745">
        <v>187381.61</v>
      </c>
      <c r="K671" s="745">
        <v>129675.57</v>
      </c>
      <c r="L671" s="745">
        <v>226932.26</v>
      </c>
      <c r="M671" s="745">
        <v>158585.93</v>
      </c>
      <c r="N671" s="745">
        <v>277525.37</v>
      </c>
      <c r="O671" s="745">
        <v>188087.24</v>
      </c>
      <c r="P671" s="745">
        <v>329152.65999999997</v>
      </c>
      <c r="Q671" s="745">
        <v>207240.25</v>
      </c>
      <c r="R671" s="745">
        <v>362670.44</v>
      </c>
      <c r="S671" s="745">
        <v>225133.7</v>
      </c>
      <c r="T671" s="745">
        <v>393983.97</v>
      </c>
    </row>
    <row r="672" spans="1:20">
      <c r="A672" s="744">
        <v>4</v>
      </c>
      <c r="B672" s="744" t="s">
        <v>1667</v>
      </c>
      <c r="C672" s="744"/>
      <c r="D672" s="744" t="s">
        <v>1242</v>
      </c>
      <c r="E672" s="744" t="s">
        <v>1474</v>
      </c>
      <c r="F672" s="744" t="s">
        <v>726</v>
      </c>
      <c r="G672" s="745">
        <v>78177.95</v>
      </c>
      <c r="H672" s="745">
        <v>136811.41</v>
      </c>
      <c r="I672" s="745">
        <v>106614.44</v>
      </c>
      <c r="J672" s="745">
        <v>186575.27</v>
      </c>
      <c r="K672" s="745">
        <v>135009.57999999999</v>
      </c>
      <c r="L672" s="745">
        <v>236266.76</v>
      </c>
      <c r="M672" s="745">
        <v>177959.47</v>
      </c>
      <c r="N672" s="745">
        <v>311429.08</v>
      </c>
      <c r="O672" s="745">
        <v>220524.37</v>
      </c>
      <c r="P672" s="745">
        <v>385917.65</v>
      </c>
      <c r="Q672" s="745">
        <v>248473.21</v>
      </c>
      <c r="R672" s="745">
        <v>434828.11</v>
      </c>
      <c r="S672" s="745">
        <v>276079.82</v>
      </c>
      <c r="T672" s="745">
        <v>483139.69</v>
      </c>
    </row>
    <row r="673" spans="1:20">
      <c r="A673" s="744">
        <v>4</v>
      </c>
      <c r="B673" s="744" t="s">
        <v>1667</v>
      </c>
      <c r="C673" s="744"/>
      <c r="D673" s="744" t="s">
        <v>1242</v>
      </c>
      <c r="E673" s="744" t="s">
        <v>1474</v>
      </c>
      <c r="F673" s="744" t="s">
        <v>301</v>
      </c>
      <c r="G673" s="745">
        <v>83844.350000000006</v>
      </c>
      <c r="H673" s="745">
        <v>134150.96</v>
      </c>
      <c r="I673" s="745">
        <v>117382.09</v>
      </c>
      <c r="J673" s="745">
        <v>187811.35</v>
      </c>
      <c r="K673" s="745">
        <v>150919.82999999999</v>
      </c>
      <c r="L673" s="745">
        <v>241471.74</v>
      </c>
      <c r="M673" s="745">
        <v>201226.44</v>
      </c>
      <c r="N673" s="745">
        <v>321962.32</v>
      </c>
      <c r="O673" s="745">
        <v>251533.06</v>
      </c>
      <c r="P673" s="745">
        <v>402452.89</v>
      </c>
      <c r="Q673" s="745">
        <v>285070.8</v>
      </c>
      <c r="R673" s="745">
        <v>456113.28</v>
      </c>
      <c r="S673" s="745">
        <v>318608.53999999998</v>
      </c>
      <c r="T673" s="745">
        <v>509773.67</v>
      </c>
    </row>
    <row r="674" spans="1:20">
      <c r="A674" s="744">
        <v>4</v>
      </c>
      <c r="B674" s="744" t="s">
        <v>1667</v>
      </c>
      <c r="C674" s="744"/>
      <c r="D674" s="744" t="s">
        <v>1242</v>
      </c>
      <c r="E674" s="744" t="s">
        <v>1512</v>
      </c>
      <c r="F674" s="744" t="s">
        <v>712</v>
      </c>
      <c r="G674" s="745">
        <v>103365.7</v>
      </c>
      <c r="H674" s="745">
        <v>180889.98</v>
      </c>
      <c r="I674" s="745">
        <v>134017.39000000001</v>
      </c>
      <c r="J674" s="745">
        <v>234530.43</v>
      </c>
      <c r="K674" s="745">
        <v>160097.88</v>
      </c>
      <c r="L674" s="745">
        <v>280171.28000000003</v>
      </c>
      <c r="M674" s="745">
        <v>190735.56</v>
      </c>
      <c r="N674" s="745">
        <v>333787.23</v>
      </c>
      <c r="O674" s="745">
        <v>224433.55</v>
      </c>
      <c r="P674" s="745">
        <v>392758.71</v>
      </c>
      <c r="Q674" s="745">
        <v>246056.12</v>
      </c>
      <c r="R674" s="745">
        <v>430598.22</v>
      </c>
      <c r="S674" s="745">
        <v>266937.59999999998</v>
      </c>
      <c r="T674" s="745">
        <v>467140.79</v>
      </c>
    </row>
    <row r="675" spans="1:20">
      <c r="A675" s="744">
        <v>4</v>
      </c>
      <c r="B675" s="744" t="s">
        <v>1667</v>
      </c>
      <c r="C675" s="744"/>
      <c r="D675" s="744" t="s">
        <v>1242</v>
      </c>
      <c r="E675" s="744" t="s">
        <v>1512</v>
      </c>
      <c r="F675" s="744" t="s">
        <v>719</v>
      </c>
      <c r="G675" s="745">
        <v>81575.649999999994</v>
      </c>
      <c r="H675" s="745">
        <v>142757.39000000001</v>
      </c>
      <c r="I675" s="745">
        <v>106753.52</v>
      </c>
      <c r="J675" s="745">
        <v>186818.66</v>
      </c>
      <c r="K675" s="745">
        <v>129212.88</v>
      </c>
      <c r="L675" s="745">
        <v>226122.54</v>
      </c>
      <c r="M675" s="745">
        <v>157889.88</v>
      </c>
      <c r="N675" s="745">
        <v>276307.28999999998</v>
      </c>
      <c r="O675" s="745">
        <v>187199.37</v>
      </c>
      <c r="P675" s="745">
        <v>327598.90000000002</v>
      </c>
      <c r="Q675" s="745">
        <v>206223.52</v>
      </c>
      <c r="R675" s="745">
        <v>360891.16</v>
      </c>
      <c r="S675" s="745">
        <v>223984.28</v>
      </c>
      <c r="T675" s="745">
        <v>391972.49</v>
      </c>
    </row>
    <row r="676" spans="1:20">
      <c r="A676" s="744">
        <v>4</v>
      </c>
      <c r="B676" s="744" t="s">
        <v>1667</v>
      </c>
      <c r="C676" s="744"/>
      <c r="D676" s="744" t="s">
        <v>1242</v>
      </c>
      <c r="E676" s="744" t="s">
        <v>1512</v>
      </c>
      <c r="F676" s="744" t="s">
        <v>726</v>
      </c>
      <c r="G676" s="745">
        <v>78236.73</v>
      </c>
      <c r="H676" s="745">
        <v>136914.28</v>
      </c>
      <c r="I676" s="745">
        <v>106755.18</v>
      </c>
      <c r="J676" s="745">
        <v>186821.56</v>
      </c>
      <c r="K676" s="745">
        <v>135233.13</v>
      </c>
      <c r="L676" s="745">
        <v>236657.98</v>
      </c>
      <c r="M676" s="745">
        <v>178299.88</v>
      </c>
      <c r="N676" s="745">
        <v>312024.78999999998</v>
      </c>
      <c r="O676" s="745">
        <v>220989.58</v>
      </c>
      <c r="P676" s="745">
        <v>386731.76</v>
      </c>
      <c r="Q676" s="745">
        <v>249030.42</v>
      </c>
      <c r="R676" s="745">
        <v>435803.24</v>
      </c>
      <c r="S676" s="745">
        <v>276736.11</v>
      </c>
      <c r="T676" s="745">
        <v>484288.19</v>
      </c>
    </row>
    <row r="677" spans="1:20">
      <c r="A677" s="744">
        <v>4</v>
      </c>
      <c r="B677" s="744" t="s">
        <v>1667</v>
      </c>
      <c r="C677" s="744"/>
      <c r="D677" s="744" t="s">
        <v>1242</v>
      </c>
      <c r="E677" s="744" t="s">
        <v>1512</v>
      </c>
      <c r="F677" s="744" t="s">
        <v>301</v>
      </c>
      <c r="G677" s="745">
        <v>83486.570000000007</v>
      </c>
      <c r="H677" s="745">
        <v>133578.51999999999</v>
      </c>
      <c r="I677" s="745">
        <v>116881.2</v>
      </c>
      <c r="J677" s="745">
        <v>187009.92000000001</v>
      </c>
      <c r="K677" s="745">
        <v>150275.82999999999</v>
      </c>
      <c r="L677" s="745">
        <v>240441.33</v>
      </c>
      <c r="M677" s="745">
        <v>200367.77</v>
      </c>
      <c r="N677" s="745">
        <v>320588.44</v>
      </c>
      <c r="O677" s="745">
        <v>250459.71</v>
      </c>
      <c r="P677" s="745">
        <v>400735.55</v>
      </c>
      <c r="Q677" s="745">
        <v>283854.34000000003</v>
      </c>
      <c r="R677" s="745">
        <v>454166.95</v>
      </c>
      <c r="S677" s="745">
        <v>317248.96999999997</v>
      </c>
      <c r="T677" s="745">
        <v>507598.36</v>
      </c>
    </row>
    <row r="678" spans="1:20">
      <c r="A678" s="744">
        <v>4</v>
      </c>
      <c r="B678" s="744" t="s">
        <v>1667</v>
      </c>
      <c r="C678" s="744"/>
      <c r="D678" s="744" t="s">
        <v>1242</v>
      </c>
      <c r="E678" s="744" t="s">
        <v>1546</v>
      </c>
      <c r="F678" s="744" t="s">
        <v>712</v>
      </c>
      <c r="G678" s="745">
        <v>102365.26</v>
      </c>
      <c r="H678" s="745">
        <v>179139.20000000001</v>
      </c>
      <c r="I678" s="745">
        <v>132789.88</v>
      </c>
      <c r="J678" s="745">
        <v>232382.29</v>
      </c>
      <c r="K678" s="745">
        <v>158690.31</v>
      </c>
      <c r="L678" s="745">
        <v>277708.05</v>
      </c>
      <c r="M678" s="745">
        <v>189143.1</v>
      </c>
      <c r="N678" s="745">
        <v>331000.43</v>
      </c>
      <c r="O678" s="745">
        <v>222613.27</v>
      </c>
      <c r="P678" s="745">
        <v>389573.22</v>
      </c>
      <c r="Q678" s="745">
        <v>244091.3</v>
      </c>
      <c r="R678" s="745">
        <v>427159.78</v>
      </c>
      <c r="S678" s="745">
        <v>264862.11</v>
      </c>
      <c r="T678" s="745">
        <v>463508.7</v>
      </c>
    </row>
    <row r="679" spans="1:20">
      <c r="A679" s="744">
        <v>4</v>
      </c>
      <c r="B679" s="744" t="s">
        <v>1667</v>
      </c>
      <c r="C679" s="744"/>
      <c r="D679" s="744" t="s">
        <v>1242</v>
      </c>
      <c r="E679" s="744" t="s">
        <v>1546</v>
      </c>
      <c r="F679" s="744" t="s">
        <v>719</v>
      </c>
      <c r="G679" s="745">
        <v>80345.83</v>
      </c>
      <c r="H679" s="745">
        <v>140605.21</v>
      </c>
      <c r="I679" s="745">
        <v>105239.02</v>
      </c>
      <c r="J679" s="745">
        <v>184168.29</v>
      </c>
      <c r="K679" s="745">
        <v>127480.21</v>
      </c>
      <c r="L679" s="745">
        <v>223090.38</v>
      </c>
      <c r="M679" s="745">
        <v>155951.67999999999</v>
      </c>
      <c r="N679" s="745">
        <v>272915.43</v>
      </c>
      <c r="O679" s="745">
        <v>184987.15</v>
      </c>
      <c r="P679" s="745">
        <v>323727.51</v>
      </c>
      <c r="Q679" s="745">
        <v>203839.41</v>
      </c>
      <c r="R679" s="745">
        <v>356718.97</v>
      </c>
      <c r="S679" s="745">
        <v>221456.66</v>
      </c>
      <c r="T679" s="745">
        <v>387549.15</v>
      </c>
    </row>
    <row r="680" spans="1:20">
      <c r="A680" s="744">
        <v>4</v>
      </c>
      <c r="B680" s="744" t="s">
        <v>1667</v>
      </c>
      <c r="C680" s="744"/>
      <c r="D680" s="744" t="s">
        <v>1242</v>
      </c>
      <c r="E680" s="744" t="s">
        <v>1546</v>
      </c>
      <c r="F680" s="744" t="s">
        <v>726</v>
      </c>
      <c r="G680" s="745">
        <v>76723.289999999994</v>
      </c>
      <c r="H680" s="745">
        <v>134265.76</v>
      </c>
      <c r="I680" s="745">
        <v>104607.14</v>
      </c>
      <c r="J680" s="745">
        <v>183062.5</v>
      </c>
      <c r="K680" s="745">
        <v>132450.07</v>
      </c>
      <c r="L680" s="745">
        <v>231787.62</v>
      </c>
      <c r="M680" s="745">
        <v>174567.97</v>
      </c>
      <c r="N680" s="745">
        <v>305493.94</v>
      </c>
      <c r="O680" s="745">
        <v>216304.84</v>
      </c>
      <c r="P680" s="745">
        <v>378533.46</v>
      </c>
      <c r="Q680" s="745">
        <v>243706.06</v>
      </c>
      <c r="R680" s="745">
        <v>426485.6</v>
      </c>
      <c r="S680" s="745">
        <v>270768.59000000003</v>
      </c>
      <c r="T680" s="745">
        <v>473845.03</v>
      </c>
    </row>
    <row r="681" spans="1:20">
      <c r="A681" s="744">
        <v>4</v>
      </c>
      <c r="B681" s="744" t="s">
        <v>1667</v>
      </c>
      <c r="C681" s="744"/>
      <c r="D681" s="744" t="s">
        <v>1242</v>
      </c>
      <c r="E681" s="744" t="s">
        <v>1546</v>
      </c>
      <c r="F681" s="744" t="s">
        <v>301</v>
      </c>
      <c r="G681" s="745">
        <v>82447.66</v>
      </c>
      <c r="H681" s="745">
        <v>131916.25</v>
      </c>
      <c r="I681" s="745">
        <v>115426.72</v>
      </c>
      <c r="J681" s="745">
        <v>184682.76</v>
      </c>
      <c r="K681" s="745">
        <v>148405.78</v>
      </c>
      <c r="L681" s="745">
        <v>237449.26</v>
      </c>
      <c r="M681" s="745">
        <v>197874.38</v>
      </c>
      <c r="N681" s="745">
        <v>316599.01</v>
      </c>
      <c r="O681" s="745">
        <v>247342.97</v>
      </c>
      <c r="P681" s="745">
        <v>395748.76</v>
      </c>
      <c r="Q681" s="745">
        <v>280322.03999999998</v>
      </c>
      <c r="R681" s="745">
        <v>448515.26</v>
      </c>
      <c r="S681" s="745">
        <v>313301.09999999998</v>
      </c>
      <c r="T681" s="745">
        <v>501281.76</v>
      </c>
    </row>
    <row r="682" spans="1:20">
      <c r="A682" s="744">
        <v>4</v>
      </c>
      <c r="B682" s="744" t="s">
        <v>1667</v>
      </c>
      <c r="C682" s="744"/>
      <c r="D682" s="744" t="s">
        <v>1242</v>
      </c>
      <c r="E682" s="744" t="s">
        <v>1572</v>
      </c>
      <c r="F682" s="744" t="s">
        <v>712</v>
      </c>
      <c r="G682" s="745">
        <v>101834.76</v>
      </c>
      <c r="H682" s="745">
        <v>178210.82</v>
      </c>
      <c r="I682" s="745">
        <v>132119.74</v>
      </c>
      <c r="J682" s="745">
        <v>231209.55</v>
      </c>
      <c r="K682" s="745">
        <v>157904.71</v>
      </c>
      <c r="L682" s="745">
        <v>276333.24</v>
      </c>
      <c r="M682" s="745">
        <v>188228.61</v>
      </c>
      <c r="N682" s="745">
        <v>329400.07</v>
      </c>
      <c r="O682" s="745">
        <v>221550.81</v>
      </c>
      <c r="P682" s="745">
        <v>387713.91</v>
      </c>
      <c r="Q682" s="745">
        <v>242934.31</v>
      </c>
      <c r="R682" s="745">
        <v>425135.05</v>
      </c>
      <c r="S682" s="745">
        <v>263621.18</v>
      </c>
      <c r="T682" s="745">
        <v>461337.07</v>
      </c>
    </row>
    <row r="683" spans="1:20">
      <c r="A683" s="744">
        <v>4</v>
      </c>
      <c r="B683" s="744" t="s">
        <v>1667</v>
      </c>
      <c r="C683" s="744"/>
      <c r="D683" s="744" t="s">
        <v>1242</v>
      </c>
      <c r="E683" s="744" t="s">
        <v>1572</v>
      </c>
      <c r="F683" s="744" t="s">
        <v>719</v>
      </c>
      <c r="G683" s="745">
        <v>79815.33</v>
      </c>
      <c r="H683" s="745">
        <v>139676.82999999999</v>
      </c>
      <c r="I683" s="745">
        <v>104568.89</v>
      </c>
      <c r="J683" s="745">
        <v>182995.55</v>
      </c>
      <c r="K683" s="745">
        <v>126694.61</v>
      </c>
      <c r="L683" s="745">
        <v>221715.57</v>
      </c>
      <c r="M683" s="745">
        <v>155037.19</v>
      </c>
      <c r="N683" s="745">
        <v>271315.08</v>
      </c>
      <c r="O683" s="745">
        <v>183924.69</v>
      </c>
      <c r="P683" s="745">
        <v>321868.2</v>
      </c>
      <c r="Q683" s="745">
        <v>202682.42</v>
      </c>
      <c r="R683" s="745">
        <v>354694.24</v>
      </c>
      <c r="S683" s="745">
        <v>220215.73</v>
      </c>
      <c r="T683" s="745">
        <v>385377.52</v>
      </c>
    </row>
    <row r="684" spans="1:20">
      <c r="A684" s="744">
        <v>4</v>
      </c>
      <c r="B684" s="744" t="s">
        <v>1667</v>
      </c>
      <c r="C684" s="744"/>
      <c r="D684" s="744" t="s">
        <v>1242</v>
      </c>
      <c r="E684" s="744" t="s">
        <v>1572</v>
      </c>
      <c r="F684" s="744" t="s">
        <v>726</v>
      </c>
      <c r="G684" s="745">
        <v>76129.67</v>
      </c>
      <c r="H684" s="745">
        <v>133226.93</v>
      </c>
      <c r="I684" s="745">
        <v>103776.08</v>
      </c>
      <c r="J684" s="745">
        <v>181608.14</v>
      </c>
      <c r="K684" s="745">
        <v>131381.56</v>
      </c>
      <c r="L684" s="745">
        <v>229917.73</v>
      </c>
      <c r="M684" s="745">
        <v>173143.28</v>
      </c>
      <c r="N684" s="745">
        <v>303000.74</v>
      </c>
      <c r="O684" s="745">
        <v>214523.98</v>
      </c>
      <c r="P684" s="745">
        <v>375416.97</v>
      </c>
      <c r="Q684" s="745">
        <v>241687.76</v>
      </c>
      <c r="R684" s="745">
        <v>422953.57</v>
      </c>
      <c r="S684" s="745">
        <v>268512.84000000003</v>
      </c>
      <c r="T684" s="745">
        <v>469897.47</v>
      </c>
    </row>
    <row r="685" spans="1:20">
      <c r="A685" s="744">
        <v>4</v>
      </c>
      <c r="B685" s="744" t="s">
        <v>1667</v>
      </c>
      <c r="C685" s="744"/>
      <c r="D685" s="744" t="s">
        <v>1242</v>
      </c>
      <c r="E685" s="744" t="s">
        <v>1572</v>
      </c>
      <c r="F685" s="744" t="s">
        <v>301</v>
      </c>
      <c r="G685" s="745">
        <v>81960.539999999994</v>
      </c>
      <c r="H685" s="745">
        <v>131136.85999999999</v>
      </c>
      <c r="I685" s="745">
        <v>114744.75</v>
      </c>
      <c r="J685" s="745">
        <v>183591.6</v>
      </c>
      <c r="K685" s="745">
        <v>147528.97</v>
      </c>
      <c r="L685" s="745">
        <v>236046.35</v>
      </c>
      <c r="M685" s="745">
        <v>196705.29</v>
      </c>
      <c r="N685" s="745">
        <v>314728.46000000002</v>
      </c>
      <c r="O685" s="745">
        <v>245881.61</v>
      </c>
      <c r="P685" s="745">
        <v>393410.58</v>
      </c>
      <c r="Q685" s="745">
        <v>278665.82</v>
      </c>
      <c r="R685" s="745">
        <v>445865.32</v>
      </c>
      <c r="S685" s="745">
        <v>311450.03999999998</v>
      </c>
      <c r="T685" s="745">
        <v>498320.07</v>
      </c>
    </row>
    <row r="686" spans="1:20">
      <c r="A686" s="744">
        <v>4</v>
      </c>
      <c r="B686" s="744" t="s">
        <v>1667</v>
      </c>
      <c r="C686" s="744"/>
      <c r="D686" s="744" t="s">
        <v>1249</v>
      </c>
      <c r="E686" s="744" t="s">
        <v>1302</v>
      </c>
      <c r="F686" s="744" t="s">
        <v>712</v>
      </c>
      <c r="G686" s="745">
        <v>98818.880000000005</v>
      </c>
      <c r="H686" s="745">
        <v>172933.05</v>
      </c>
      <c r="I686" s="745">
        <v>128092.49</v>
      </c>
      <c r="J686" s="745">
        <v>224161.86</v>
      </c>
      <c r="K686" s="745">
        <v>152994.79999999999</v>
      </c>
      <c r="L686" s="745">
        <v>267740.90000000002</v>
      </c>
      <c r="M686" s="745">
        <v>182237.04</v>
      </c>
      <c r="N686" s="745">
        <v>318914.82</v>
      </c>
      <c r="O686" s="745">
        <v>214410.67</v>
      </c>
      <c r="P686" s="745">
        <v>375218.67</v>
      </c>
      <c r="Q686" s="745">
        <v>235054.42</v>
      </c>
      <c r="R686" s="745">
        <v>411345.23</v>
      </c>
      <c r="S686" s="745">
        <v>254978.24</v>
      </c>
      <c r="T686" s="745">
        <v>446211.93</v>
      </c>
    </row>
    <row r="687" spans="1:20">
      <c r="A687" s="744">
        <v>4</v>
      </c>
      <c r="B687" s="744" t="s">
        <v>1667</v>
      </c>
      <c r="C687" s="744"/>
      <c r="D687" s="744" t="s">
        <v>1249</v>
      </c>
      <c r="E687" s="744" t="s">
        <v>1302</v>
      </c>
      <c r="F687" s="744" t="s">
        <v>719</v>
      </c>
      <c r="G687" s="745">
        <v>78175.67</v>
      </c>
      <c r="H687" s="745">
        <v>136807.43</v>
      </c>
      <c r="I687" s="745">
        <v>102263.56</v>
      </c>
      <c r="J687" s="745">
        <v>178961.24</v>
      </c>
      <c r="K687" s="745">
        <v>123735.33</v>
      </c>
      <c r="L687" s="745">
        <v>216536.83</v>
      </c>
      <c r="M687" s="745">
        <v>151120.07999999999</v>
      </c>
      <c r="N687" s="745">
        <v>264460.14</v>
      </c>
      <c r="O687" s="745">
        <v>179136.18</v>
      </c>
      <c r="P687" s="745">
        <v>313488.32</v>
      </c>
      <c r="Q687" s="745">
        <v>197318.27</v>
      </c>
      <c r="R687" s="745">
        <v>345306.97</v>
      </c>
      <c r="S687" s="745">
        <v>214285.63</v>
      </c>
      <c r="T687" s="745">
        <v>374999.85</v>
      </c>
    </row>
    <row r="688" spans="1:20">
      <c r="A688" s="744">
        <v>4</v>
      </c>
      <c r="B688" s="744" t="s">
        <v>1667</v>
      </c>
      <c r="C688" s="744"/>
      <c r="D688" s="744" t="s">
        <v>1249</v>
      </c>
      <c r="E688" s="744" t="s">
        <v>1302</v>
      </c>
      <c r="F688" s="744" t="s">
        <v>726</v>
      </c>
      <c r="G688" s="745">
        <v>75118.789999999994</v>
      </c>
      <c r="H688" s="745">
        <v>131457.88</v>
      </c>
      <c r="I688" s="745">
        <v>102536.18</v>
      </c>
      <c r="J688" s="745">
        <v>179438.31</v>
      </c>
      <c r="K688" s="745">
        <v>129915.2</v>
      </c>
      <c r="L688" s="745">
        <v>227351.6</v>
      </c>
      <c r="M688" s="745">
        <v>171315.15</v>
      </c>
      <c r="N688" s="745">
        <v>299801.51</v>
      </c>
      <c r="O688" s="745">
        <v>212357.89</v>
      </c>
      <c r="P688" s="745">
        <v>371626.3</v>
      </c>
      <c r="Q688" s="745">
        <v>239322.81</v>
      </c>
      <c r="R688" s="745">
        <v>418814.92</v>
      </c>
      <c r="S688" s="745">
        <v>265970.21999999997</v>
      </c>
      <c r="T688" s="745">
        <v>465447.88</v>
      </c>
    </row>
    <row r="689" spans="1:20">
      <c r="A689" s="744">
        <v>4</v>
      </c>
      <c r="B689" s="744" t="s">
        <v>1667</v>
      </c>
      <c r="C689" s="744"/>
      <c r="D689" s="744" t="s">
        <v>1249</v>
      </c>
      <c r="E689" s="744" t="s">
        <v>1302</v>
      </c>
      <c r="F689" s="744" t="s">
        <v>301</v>
      </c>
      <c r="G689" s="745">
        <v>79912.960000000006</v>
      </c>
      <c r="H689" s="745">
        <v>127860.73</v>
      </c>
      <c r="I689" s="745">
        <v>111878.14</v>
      </c>
      <c r="J689" s="745">
        <v>179005.03</v>
      </c>
      <c r="K689" s="745">
        <v>143843.32</v>
      </c>
      <c r="L689" s="745">
        <v>230149.32</v>
      </c>
      <c r="M689" s="745">
        <v>191791.1</v>
      </c>
      <c r="N689" s="745">
        <v>306865.76</v>
      </c>
      <c r="O689" s="745">
        <v>239738.87</v>
      </c>
      <c r="P689" s="745">
        <v>383582.2</v>
      </c>
      <c r="Q689" s="745">
        <v>271704.05</v>
      </c>
      <c r="R689" s="745">
        <v>434726.49</v>
      </c>
      <c r="S689" s="745">
        <v>303669.24</v>
      </c>
      <c r="T689" s="745">
        <v>485870.78</v>
      </c>
    </row>
    <row r="690" spans="1:20">
      <c r="A690" s="744">
        <v>4</v>
      </c>
      <c r="B690" s="744" t="s">
        <v>1667</v>
      </c>
      <c r="C690" s="744"/>
      <c r="D690" s="744" t="s">
        <v>1249</v>
      </c>
      <c r="E690" s="744" t="s">
        <v>1349</v>
      </c>
      <c r="F690" s="744" t="s">
        <v>712</v>
      </c>
      <c r="G690" s="745">
        <v>91861.79</v>
      </c>
      <c r="H690" s="745">
        <v>160758.12</v>
      </c>
      <c r="I690" s="745">
        <v>119267.96</v>
      </c>
      <c r="J690" s="745">
        <v>208718.93</v>
      </c>
      <c r="K690" s="745">
        <v>142618.28</v>
      </c>
      <c r="L690" s="745">
        <v>249581.99</v>
      </c>
      <c r="M690" s="745">
        <v>170112.15</v>
      </c>
      <c r="N690" s="745">
        <v>297696.26</v>
      </c>
      <c r="O690" s="745">
        <v>200294.03</v>
      </c>
      <c r="P690" s="745">
        <v>350514.56</v>
      </c>
      <c r="Q690" s="745">
        <v>219664.39</v>
      </c>
      <c r="R690" s="745">
        <v>384412.68</v>
      </c>
      <c r="S690" s="745">
        <v>238439.74</v>
      </c>
      <c r="T690" s="745">
        <v>417269.54</v>
      </c>
    </row>
    <row r="691" spans="1:20">
      <c r="A691" s="744">
        <v>4</v>
      </c>
      <c r="B691" s="744" t="s">
        <v>1667</v>
      </c>
      <c r="C691" s="744"/>
      <c r="D691" s="744" t="s">
        <v>1249</v>
      </c>
      <c r="E691" s="744" t="s">
        <v>1349</v>
      </c>
      <c r="F691" s="744" t="s">
        <v>719</v>
      </c>
      <c r="G691" s="745">
        <v>71447.94</v>
      </c>
      <c r="H691" s="745">
        <v>125033.9</v>
      </c>
      <c r="I691" s="745">
        <v>93726.02</v>
      </c>
      <c r="J691" s="745">
        <v>164020.53</v>
      </c>
      <c r="K691" s="745">
        <v>113683.92</v>
      </c>
      <c r="L691" s="745">
        <v>198946.86</v>
      </c>
      <c r="M691" s="745">
        <v>139340.93</v>
      </c>
      <c r="N691" s="745">
        <v>243846.64</v>
      </c>
      <c r="O691" s="745">
        <v>165411.48000000001</v>
      </c>
      <c r="P691" s="745">
        <v>289470.09999999998</v>
      </c>
      <c r="Q691" s="745">
        <v>182347.53</v>
      </c>
      <c r="R691" s="745">
        <v>319108.18</v>
      </c>
      <c r="S691" s="745">
        <v>198199.27</v>
      </c>
      <c r="T691" s="745">
        <v>346848.72</v>
      </c>
    </row>
    <row r="692" spans="1:20">
      <c r="A692" s="744">
        <v>4</v>
      </c>
      <c r="B692" s="744" t="s">
        <v>1667</v>
      </c>
      <c r="C692" s="744"/>
      <c r="D692" s="744" t="s">
        <v>1249</v>
      </c>
      <c r="E692" s="744" t="s">
        <v>1349</v>
      </c>
      <c r="F692" s="744" t="s">
        <v>726</v>
      </c>
      <c r="G692" s="745">
        <v>67727.94</v>
      </c>
      <c r="H692" s="745">
        <v>118523.9</v>
      </c>
      <c r="I692" s="745">
        <v>92218.22</v>
      </c>
      <c r="J692" s="745">
        <v>161381.89000000001</v>
      </c>
      <c r="K692" s="745">
        <v>116670.56</v>
      </c>
      <c r="L692" s="745">
        <v>204173.48</v>
      </c>
      <c r="M692" s="745">
        <v>153676.79</v>
      </c>
      <c r="N692" s="745">
        <v>268934.39</v>
      </c>
      <c r="O692" s="745">
        <v>190329.79</v>
      </c>
      <c r="P692" s="745">
        <v>333077.13</v>
      </c>
      <c r="Q692" s="745">
        <v>214372.63</v>
      </c>
      <c r="R692" s="745">
        <v>375152.1</v>
      </c>
      <c r="S692" s="745">
        <v>238101.47</v>
      </c>
      <c r="T692" s="745">
        <v>416677.58</v>
      </c>
    </row>
    <row r="693" spans="1:20">
      <c r="A693" s="744">
        <v>4</v>
      </c>
      <c r="B693" s="744" t="s">
        <v>1667</v>
      </c>
      <c r="C693" s="744"/>
      <c r="D693" s="744" t="s">
        <v>1249</v>
      </c>
      <c r="E693" s="744" t="s">
        <v>1349</v>
      </c>
      <c r="F693" s="744" t="s">
        <v>301</v>
      </c>
      <c r="G693" s="745">
        <v>73645.05</v>
      </c>
      <c r="H693" s="745">
        <v>117832.08</v>
      </c>
      <c r="I693" s="745">
        <v>103103.07</v>
      </c>
      <c r="J693" s="745">
        <v>164964.91</v>
      </c>
      <c r="K693" s="745">
        <v>132561.09</v>
      </c>
      <c r="L693" s="745">
        <v>212097.74</v>
      </c>
      <c r="M693" s="745">
        <v>176748.12</v>
      </c>
      <c r="N693" s="745">
        <v>282796.99</v>
      </c>
      <c r="O693" s="745">
        <v>220935.15</v>
      </c>
      <c r="P693" s="745">
        <v>353496.24</v>
      </c>
      <c r="Q693" s="745">
        <v>250393.17</v>
      </c>
      <c r="R693" s="745">
        <v>400629.07</v>
      </c>
      <c r="S693" s="745">
        <v>279851.19</v>
      </c>
      <c r="T693" s="745">
        <v>447761.9</v>
      </c>
    </row>
    <row r="694" spans="1:20">
      <c r="A694" s="744">
        <v>4</v>
      </c>
      <c r="B694" s="744" t="s">
        <v>1667</v>
      </c>
      <c r="C694" s="744"/>
      <c r="D694" s="744" t="s">
        <v>1249</v>
      </c>
      <c r="E694" s="744" t="s">
        <v>1394</v>
      </c>
      <c r="F694" s="744" t="s">
        <v>712</v>
      </c>
      <c r="G694" s="745">
        <v>96287.49</v>
      </c>
      <c r="H694" s="745">
        <v>168503.11</v>
      </c>
      <c r="I694" s="745">
        <v>124967.34</v>
      </c>
      <c r="J694" s="745">
        <v>218692.84</v>
      </c>
      <c r="K694" s="745">
        <v>149394.07</v>
      </c>
      <c r="L694" s="745">
        <v>261439.62</v>
      </c>
      <c r="M694" s="745">
        <v>178137.64</v>
      </c>
      <c r="N694" s="745">
        <v>311740.86</v>
      </c>
      <c r="O694" s="745">
        <v>209707.65</v>
      </c>
      <c r="P694" s="745">
        <v>366988.38</v>
      </c>
      <c r="Q694" s="745">
        <v>229967.79</v>
      </c>
      <c r="R694" s="745">
        <v>402443.63</v>
      </c>
      <c r="S694" s="745">
        <v>249586.34</v>
      </c>
      <c r="T694" s="745">
        <v>436776.1</v>
      </c>
    </row>
    <row r="695" spans="1:20">
      <c r="A695" s="744">
        <v>4</v>
      </c>
      <c r="B695" s="744" t="s">
        <v>1667</v>
      </c>
      <c r="C695" s="744"/>
      <c r="D695" s="744" t="s">
        <v>1249</v>
      </c>
      <c r="E695" s="744" t="s">
        <v>1394</v>
      </c>
      <c r="F695" s="744" t="s">
        <v>719</v>
      </c>
      <c r="G695" s="745">
        <v>75185.539999999994</v>
      </c>
      <c r="H695" s="745">
        <v>131574.70000000001</v>
      </c>
      <c r="I695" s="745">
        <v>98564.43</v>
      </c>
      <c r="J695" s="745">
        <v>172487.76</v>
      </c>
      <c r="K695" s="745">
        <v>119484.39</v>
      </c>
      <c r="L695" s="745">
        <v>209097.68</v>
      </c>
      <c r="M695" s="745">
        <v>146329.19</v>
      </c>
      <c r="N695" s="745">
        <v>256076.08</v>
      </c>
      <c r="O695" s="745">
        <v>173649.28</v>
      </c>
      <c r="P695" s="745">
        <v>303886.24</v>
      </c>
      <c r="Q695" s="745">
        <v>191393.06</v>
      </c>
      <c r="R695" s="745">
        <v>334937.84999999998</v>
      </c>
      <c r="S695" s="745">
        <v>207989.45</v>
      </c>
      <c r="T695" s="745">
        <v>363981.54</v>
      </c>
    </row>
    <row r="696" spans="1:20">
      <c r="A696" s="744">
        <v>4</v>
      </c>
      <c r="B696" s="744" t="s">
        <v>1667</v>
      </c>
      <c r="C696" s="744"/>
      <c r="D696" s="744" t="s">
        <v>1249</v>
      </c>
      <c r="E696" s="744" t="s">
        <v>1394</v>
      </c>
      <c r="F696" s="744" t="s">
        <v>726</v>
      </c>
      <c r="G696" s="745">
        <v>71498.289999999994</v>
      </c>
      <c r="H696" s="745">
        <v>125122.01</v>
      </c>
      <c r="I696" s="745">
        <v>97409.04</v>
      </c>
      <c r="J696" s="745">
        <v>170465.82</v>
      </c>
      <c r="K696" s="745">
        <v>123280.56</v>
      </c>
      <c r="L696" s="745">
        <v>215740.99</v>
      </c>
      <c r="M696" s="745">
        <v>162426.63</v>
      </c>
      <c r="N696" s="745">
        <v>284246.59999999998</v>
      </c>
      <c r="O696" s="745">
        <v>201207.55</v>
      </c>
      <c r="P696" s="745">
        <v>352113.21</v>
      </c>
      <c r="Q696" s="745">
        <v>226655.77</v>
      </c>
      <c r="R696" s="745">
        <v>396647.6</v>
      </c>
      <c r="S696" s="745">
        <v>251779.42</v>
      </c>
      <c r="T696" s="745">
        <v>440613.99</v>
      </c>
    </row>
    <row r="697" spans="1:20">
      <c r="A697" s="744">
        <v>4</v>
      </c>
      <c r="B697" s="744" t="s">
        <v>1667</v>
      </c>
      <c r="C697" s="744"/>
      <c r="D697" s="744" t="s">
        <v>1249</v>
      </c>
      <c r="E697" s="744" t="s">
        <v>1394</v>
      </c>
      <c r="F697" s="744" t="s">
        <v>301</v>
      </c>
      <c r="G697" s="745">
        <v>77348.009999999995</v>
      </c>
      <c r="H697" s="745">
        <v>123756.82</v>
      </c>
      <c r="I697" s="745">
        <v>108287.21</v>
      </c>
      <c r="J697" s="745">
        <v>173259.54</v>
      </c>
      <c r="K697" s="745">
        <v>139226.42000000001</v>
      </c>
      <c r="L697" s="745">
        <v>222762.27</v>
      </c>
      <c r="M697" s="745">
        <v>185635.22</v>
      </c>
      <c r="N697" s="745">
        <v>297016.36</v>
      </c>
      <c r="O697" s="745">
        <v>232044.03</v>
      </c>
      <c r="P697" s="745">
        <v>371270.45</v>
      </c>
      <c r="Q697" s="745">
        <v>262983.23</v>
      </c>
      <c r="R697" s="745">
        <v>420773.17</v>
      </c>
      <c r="S697" s="745">
        <v>293922.43</v>
      </c>
      <c r="T697" s="745">
        <v>470275.9</v>
      </c>
    </row>
    <row r="698" spans="1:20">
      <c r="A698" s="744">
        <v>4</v>
      </c>
      <c r="B698" s="744" t="s">
        <v>1667</v>
      </c>
      <c r="C698" s="744"/>
      <c r="D698" s="744" t="s">
        <v>1249</v>
      </c>
      <c r="E698" s="744" t="s">
        <v>1411</v>
      </c>
      <c r="F698" s="744" t="s">
        <v>712</v>
      </c>
      <c r="G698" s="745">
        <v>98227.82</v>
      </c>
      <c r="H698" s="745">
        <v>171898.69</v>
      </c>
      <c r="I698" s="745">
        <v>127309.6</v>
      </c>
      <c r="J698" s="745">
        <v>222791.79</v>
      </c>
      <c r="K698" s="745">
        <v>152045.54999999999</v>
      </c>
      <c r="L698" s="745">
        <v>266079.71000000002</v>
      </c>
      <c r="M698" s="745">
        <v>181086.03</v>
      </c>
      <c r="N698" s="745">
        <v>316900.56</v>
      </c>
      <c r="O698" s="745">
        <v>213043.57</v>
      </c>
      <c r="P698" s="745">
        <v>372826.25</v>
      </c>
      <c r="Q698" s="745">
        <v>233548.27</v>
      </c>
      <c r="R698" s="745">
        <v>408709.48</v>
      </c>
      <c r="S698" s="745">
        <v>253330.93</v>
      </c>
      <c r="T698" s="745">
        <v>443329.13</v>
      </c>
    </row>
    <row r="699" spans="1:20">
      <c r="A699" s="744">
        <v>4</v>
      </c>
      <c r="B699" s="744" t="s">
        <v>1667</v>
      </c>
      <c r="C699" s="744"/>
      <c r="D699" s="744" t="s">
        <v>1249</v>
      </c>
      <c r="E699" s="744" t="s">
        <v>1411</v>
      </c>
      <c r="F699" s="744" t="s">
        <v>719</v>
      </c>
      <c r="G699" s="745">
        <v>77813.98</v>
      </c>
      <c r="H699" s="745">
        <v>136174.47</v>
      </c>
      <c r="I699" s="745">
        <v>101767.66</v>
      </c>
      <c r="J699" s="745">
        <v>178093.4</v>
      </c>
      <c r="K699" s="745">
        <v>123111.18</v>
      </c>
      <c r="L699" s="745">
        <v>215444.57</v>
      </c>
      <c r="M699" s="745">
        <v>150314.82</v>
      </c>
      <c r="N699" s="745">
        <v>263050.93</v>
      </c>
      <c r="O699" s="745">
        <v>178161.02</v>
      </c>
      <c r="P699" s="745">
        <v>311781.78999999998</v>
      </c>
      <c r="Q699" s="745">
        <v>196231.41</v>
      </c>
      <c r="R699" s="745">
        <v>343404.97</v>
      </c>
      <c r="S699" s="745">
        <v>213090.46</v>
      </c>
      <c r="T699" s="745">
        <v>372908.3</v>
      </c>
    </row>
    <row r="700" spans="1:20">
      <c r="A700" s="744">
        <v>4</v>
      </c>
      <c r="B700" s="744" t="s">
        <v>1667</v>
      </c>
      <c r="C700" s="744"/>
      <c r="D700" s="744" t="s">
        <v>1249</v>
      </c>
      <c r="E700" s="744" t="s">
        <v>1411</v>
      </c>
      <c r="F700" s="744" t="s">
        <v>726</v>
      </c>
      <c r="G700" s="745">
        <v>74851.37</v>
      </c>
      <c r="H700" s="745">
        <v>130989.9</v>
      </c>
      <c r="I700" s="745">
        <v>102191.02</v>
      </c>
      <c r="J700" s="745">
        <v>178834.28</v>
      </c>
      <c r="K700" s="745">
        <v>129492.72</v>
      </c>
      <c r="L700" s="745">
        <v>226612.27</v>
      </c>
      <c r="M700" s="745">
        <v>170773.01</v>
      </c>
      <c r="N700" s="745">
        <v>298852.77</v>
      </c>
      <c r="O700" s="745">
        <v>211700.06</v>
      </c>
      <c r="P700" s="745">
        <v>370475.11</v>
      </c>
      <c r="Q700" s="745">
        <v>238592.27</v>
      </c>
      <c r="R700" s="745">
        <v>417536.47</v>
      </c>
      <c r="S700" s="745">
        <v>265170.49</v>
      </c>
      <c r="T700" s="745">
        <v>464048.35</v>
      </c>
    </row>
    <row r="701" spans="1:20">
      <c r="A701" s="744">
        <v>4</v>
      </c>
      <c r="B701" s="744" t="s">
        <v>1667</v>
      </c>
      <c r="C701" s="744"/>
      <c r="D701" s="744" t="s">
        <v>1249</v>
      </c>
      <c r="E701" s="744" t="s">
        <v>1411</v>
      </c>
      <c r="F701" s="744" t="s">
        <v>301</v>
      </c>
      <c r="G701" s="745">
        <v>79490.509999999995</v>
      </c>
      <c r="H701" s="745">
        <v>127184.81</v>
      </c>
      <c r="I701" s="745">
        <v>111286.71</v>
      </c>
      <c r="J701" s="745">
        <v>178058.74</v>
      </c>
      <c r="K701" s="745">
        <v>143082.91</v>
      </c>
      <c r="L701" s="745">
        <v>228932.66</v>
      </c>
      <c r="M701" s="745">
        <v>190777.22</v>
      </c>
      <c r="N701" s="745">
        <v>305243.55</v>
      </c>
      <c r="O701" s="745">
        <v>238471.52</v>
      </c>
      <c r="P701" s="745">
        <v>381554.44</v>
      </c>
      <c r="Q701" s="745">
        <v>270267.71999999997</v>
      </c>
      <c r="R701" s="745">
        <v>432428.37</v>
      </c>
      <c r="S701" s="745">
        <v>302063.93</v>
      </c>
      <c r="T701" s="745">
        <v>483302.29</v>
      </c>
    </row>
    <row r="702" spans="1:20">
      <c r="A702" s="744">
        <v>4</v>
      </c>
      <c r="B702" s="744" t="s">
        <v>1667</v>
      </c>
      <c r="C702" s="744"/>
      <c r="D702" s="744" t="s">
        <v>1249</v>
      </c>
      <c r="E702" s="744" t="s">
        <v>1480</v>
      </c>
      <c r="F702" s="744" t="s">
        <v>712</v>
      </c>
      <c r="G702" s="745">
        <v>93453.29</v>
      </c>
      <c r="H702" s="745">
        <v>163543.26</v>
      </c>
      <c r="I702" s="745">
        <v>121278.37</v>
      </c>
      <c r="J702" s="745">
        <v>212237.14</v>
      </c>
      <c r="K702" s="745">
        <v>144975.09</v>
      </c>
      <c r="L702" s="745">
        <v>253706.42</v>
      </c>
      <c r="M702" s="745">
        <v>172855.62</v>
      </c>
      <c r="N702" s="745">
        <v>302497.33</v>
      </c>
      <c r="O702" s="745">
        <v>203481.41</v>
      </c>
      <c r="P702" s="745">
        <v>356092.48</v>
      </c>
      <c r="Q702" s="745">
        <v>223135.35999999999</v>
      </c>
      <c r="R702" s="745">
        <v>390486.87</v>
      </c>
      <c r="S702" s="745">
        <v>242162.53</v>
      </c>
      <c r="T702" s="745">
        <v>423784.44</v>
      </c>
    </row>
    <row r="703" spans="1:20">
      <c r="A703" s="744">
        <v>4</v>
      </c>
      <c r="B703" s="744" t="s">
        <v>1667</v>
      </c>
      <c r="C703" s="744"/>
      <c r="D703" s="744" t="s">
        <v>1249</v>
      </c>
      <c r="E703" s="744" t="s">
        <v>1480</v>
      </c>
      <c r="F703" s="744" t="s">
        <v>719</v>
      </c>
      <c r="G703" s="745">
        <v>73039.45</v>
      </c>
      <c r="H703" s="745">
        <v>127819.04</v>
      </c>
      <c r="I703" s="745">
        <v>95736.43</v>
      </c>
      <c r="J703" s="745">
        <v>167538.75</v>
      </c>
      <c r="K703" s="745">
        <v>116040.73</v>
      </c>
      <c r="L703" s="745">
        <v>203071.28</v>
      </c>
      <c r="M703" s="745">
        <v>142084.4</v>
      </c>
      <c r="N703" s="745">
        <v>248647.7</v>
      </c>
      <c r="O703" s="745">
        <v>168598.87</v>
      </c>
      <c r="P703" s="745">
        <v>295048.01</v>
      </c>
      <c r="Q703" s="745">
        <v>185818.5</v>
      </c>
      <c r="R703" s="745">
        <v>325182.37</v>
      </c>
      <c r="S703" s="745">
        <v>201922.06</v>
      </c>
      <c r="T703" s="745">
        <v>353363.61</v>
      </c>
    </row>
    <row r="704" spans="1:20">
      <c r="A704" s="744">
        <v>4</v>
      </c>
      <c r="B704" s="744" t="s">
        <v>1667</v>
      </c>
      <c r="C704" s="744"/>
      <c r="D704" s="744" t="s">
        <v>1249</v>
      </c>
      <c r="E704" s="744" t="s">
        <v>1480</v>
      </c>
      <c r="F704" s="744" t="s">
        <v>726</v>
      </c>
      <c r="G704" s="745">
        <v>69508.800000000003</v>
      </c>
      <c r="H704" s="745">
        <v>121640.4</v>
      </c>
      <c r="I704" s="745">
        <v>94711.42</v>
      </c>
      <c r="J704" s="745">
        <v>165744.98000000001</v>
      </c>
      <c r="K704" s="745">
        <v>119876.1</v>
      </c>
      <c r="L704" s="745">
        <v>209783.17</v>
      </c>
      <c r="M704" s="745">
        <v>157950.84</v>
      </c>
      <c r="N704" s="745">
        <v>276413.98</v>
      </c>
      <c r="O704" s="745">
        <v>195672.35</v>
      </c>
      <c r="P704" s="745">
        <v>342426.61</v>
      </c>
      <c r="Q704" s="745">
        <v>220427.53</v>
      </c>
      <c r="R704" s="745">
        <v>385748.18</v>
      </c>
      <c r="S704" s="745">
        <v>244868.72</v>
      </c>
      <c r="T704" s="745">
        <v>428520.26</v>
      </c>
    </row>
    <row r="705" spans="1:20">
      <c r="A705" s="744">
        <v>4</v>
      </c>
      <c r="B705" s="744" t="s">
        <v>1667</v>
      </c>
      <c r="C705" s="744"/>
      <c r="D705" s="744" t="s">
        <v>1249</v>
      </c>
      <c r="E705" s="744" t="s">
        <v>1480</v>
      </c>
      <c r="F705" s="744" t="s">
        <v>301</v>
      </c>
      <c r="G705" s="745">
        <v>75106.41</v>
      </c>
      <c r="H705" s="745">
        <v>120170.26</v>
      </c>
      <c r="I705" s="745">
        <v>105148.98</v>
      </c>
      <c r="J705" s="745">
        <v>168238.37</v>
      </c>
      <c r="K705" s="745">
        <v>135191.54</v>
      </c>
      <c r="L705" s="745">
        <v>216306.47</v>
      </c>
      <c r="M705" s="745">
        <v>180255.39</v>
      </c>
      <c r="N705" s="745">
        <v>288408.63</v>
      </c>
      <c r="O705" s="745">
        <v>225319.24</v>
      </c>
      <c r="P705" s="745">
        <v>360510.78</v>
      </c>
      <c r="Q705" s="745">
        <v>255361.8</v>
      </c>
      <c r="R705" s="745">
        <v>408578.89</v>
      </c>
      <c r="S705" s="745">
        <v>285404.37</v>
      </c>
      <c r="T705" s="745">
        <v>456646.99</v>
      </c>
    </row>
    <row r="706" spans="1:20">
      <c r="A706" s="744">
        <v>4</v>
      </c>
      <c r="B706" s="744" t="s">
        <v>1667</v>
      </c>
      <c r="C706" s="744"/>
      <c r="D706" s="744" t="s">
        <v>1249</v>
      </c>
      <c r="E706" s="744" t="s">
        <v>1517</v>
      </c>
      <c r="F706" s="744" t="s">
        <v>712</v>
      </c>
      <c r="G706" s="745">
        <v>95696.43</v>
      </c>
      <c r="H706" s="745">
        <v>167468.75</v>
      </c>
      <c r="I706" s="745">
        <v>124184.44</v>
      </c>
      <c r="J706" s="745">
        <v>217322.77</v>
      </c>
      <c r="K706" s="745">
        <v>148444.82</v>
      </c>
      <c r="L706" s="745">
        <v>259778.43</v>
      </c>
      <c r="M706" s="745">
        <v>176986.63</v>
      </c>
      <c r="N706" s="745">
        <v>309726.59999999998</v>
      </c>
      <c r="O706" s="745">
        <v>208340.55</v>
      </c>
      <c r="P706" s="745">
        <v>364595.96</v>
      </c>
      <c r="Q706" s="745">
        <v>228461.64</v>
      </c>
      <c r="R706" s="745">
        <v>399807.88</v>
      </c>
      <c r="S706" s="745">
        <v>247939.03</v>
      </c>
      <c r="T706" s="745">
        <v>433893.31</v>
      </c>
    </row>
    <row r="707" spans="1:20">
      <c r="A707" s="744">
        <v>4</v>
      </c>
      <c r="B707" s="744" t="s">
        <v>1667</v>
      </c>
      <c r="C707" s="744"/>
      <c r="D707" s="744" t="s">
        <v>1249</v>
      </c>
      <c r="E707" s="744" t="s">
        <v>1517</v>
      </c>
      <c r="F707" s="744" t="s">
        <v>719</v>
      </c>
      <c r="G707" s="745">
        <v>74823.850000000006</v>
      </c>
      <c r="H707" s="745">
        <v>130941.73</v>
      </c>
      <c r="I707" s="745">
        <v>98068.52</v>
      </c>
      <c r="J707" s="745">
        <v>171619.91</v>
      </c>
      <c r="K707" s="745">
        <v>118860.24</v>
      </c>
      <c r="L707" s="745">
        <v>208005.43</v>
      </c>
      <c r="M707" s="745">
        <v>145523.92000000001</v>
      </c>
      <c r="N707" s="745">
        <v>254666.86</v>
      </c>
      <c r="O707" s="745">
        <v>172674.12</v>
      </c>
      <c r="P707" s="745">
        <v>302179.71000000002</v>
      </c>
      <c r="Q707" s="745">
        <v>190306.2</v>
      </c>
      <c r="R707" s="745">
        <v>333035.84999999998</v>
      </c>
      <c r="S707" s="745">
        <v>206794.28</v>
      </c>
      <c r="T707" s="745">
        <v>361889.99</v>
      </c>
    </row>
    <row r="708" spans="1:20">
      <c r="A708" s="744">
        <v>4</v>
      </c>
      <c r="B708" s="744" t="s">
        <v>1667</v>
      </c>
      <c r="C708" s="744"/>
      <c r="D708" s="744" t="s">
        <v>1249</v>
      </c>
      <c r="E708" s="744" t="s">
        <v>1517</v>
      </c>
      <c r="F708" s="744" t="s">
        <v>726</v>
      </c>
      <c r="G708" s="745">
        <v>71230.880000000005</v>
      </c>
      <c r="H708" s="745">
        <v>124654.03</v>
      </c>
      <c r="I708" s="745">
        <v>97063.88</v>
      </c>
      <c r="J708" s="745">
        <v>169861.79</v>
      </c>
      <c r="K708" s="745">
        <v>122858.09</v>
      </c>
      <c r="L708" s="745">
        <v>215001.65</v>
      </c>
      <c r="M708" s="745">
        <v>161884.49</v>
      </c>
      <c r="N708" s="745">
        <v>283297.87</v>
      </c>
      <c r="O708" s="745">
        <v>200549.72</v>
      </c>
      <c r="P708" s="745">
        <v>350962.01</v>
      </c>
      <c r="Q708" s="745">
        <v>225925.23</v>
      </c>
      <c r="R708" s="745">
        <v>395369.16</v>
      </c>
      <c r="S708" s="745">
        <v>250979.69</v>
      </c>
      <c r="T708" s="745">
        <v>439214.46</v>
      </c>
    </row>
    <row r="709" spans="1:20">
      <c r="A709" s="744">
        <v>4</v>
      </c>
      <c r="B709" s="744" t="s">
        <v>1667</v>
      </c>
      <c r="C709" s="744"/>
      <c r="D709" s="744" t="s">
        <v>1249</v>
      </c>
      <c r="E709" s="744" t="s">
        <v>1517</v>
      </c>
      <c r="F709" s="744" t="s">
        <v>301</v>
      </c>
      <c r="G709" s="745">
        <v>76925.56</v>
      </c>
      <c r="H709" s="745">
        <v>123080.9</v>
      </c>
      <c r="I709" s="745">
        <v>107695.78</v>
      </c>
      <c r="J709" s="745">
        <v>172313.25</v>
      </c>
      <c r="K709" s="745">
        <v>138466.01</v>
      </c>
      <c r="L709" s="745">
        <v>221545.61</v>
      </c>
      <c r="M709" s="745">
        <v>184621.34</v>
      </c>
      <c r="N709" s="745">
        <v>295394.15000000002</v>
      </c>
      <c r="O709" s="745">
        <v>230776.68</v>
      </c>
      <c r="P709" s="745">
        <v>369242.69</v>
      </c>
      <c r="Q709" s="745">
        <v>261546.9</v>
      </c>
      <c r="R709" s="745">
        <v>418475.05</v>
      </c>
      <c r="S709" s="745">
        <v>292317.12</v>
      </c>
      <c r="T709" s="745">
        <v>467707.4</v>
      </c>
    </row>
    <row r="710" spans="1:20">
      <c r="A710" s="744">
        <v>4</v>
      </c>
      <c r="B710" s="744" t="s">
        <v>1667</v>
      </c>
      <c r="C710" s="744"/>
      <c r="D710" s="744" t="s">
        <v>1249</v>
      </c>
      <c r="E710" s="744" t="s">
        <v>1550</v>
      </c>
      <c r="F710" s="744" t="s">
        <v>712</v>
      </c>
      <c r="G710" s="745">
        <v>90740.22</v>
      </c>
      <c r="H710" s="745">
        <v>158795.39000000001</v>
      </c>
      <c r="I710" s="745">
        <v>117814.93</v>
      </c>
      <c r="J710" s="745">
        <v>206176.12</v>
      </c>
      <c r="K710" s="745">
        <v>140883.42000000001</v>
      </c>
      <c r="L710" s="745">
        <v>246545.99</v>
      </c>
      <c r="M710" s="745">
        <v>168046.65</v>
      </c>
      <c r="N710" s="745">
        <v>294081.64</v>
      </c>
      <c r="O710" s="745">
        <v>197864.47</v>
      </c>
      <c r="P710" s="745">
        <v>346262.83</v>
      </c>
      <c r="Q710" s="745">
        <v>217001.25</v>
      </c>
      <c r="R710" s="745">
        <v>379752.2</v>
      </c>
      <c r="S710" s="745">
        <v>235551.5</v>
      </c>
      <c r="T710" s="745">
        <v>412215.12</v>
      </c>
    </row>
    <row r="711" spans="1:20">
      <c r="A711" s="744">
        <v>4</v>
      </c>
      <c r="B711" s="744" t="s">
        <v>1667</v>
      </c>
      <c r="C711" s="744"/>
      <c r="D711" s="744" t="s">
        <v>1249</v>
      </c>
      <c r="E711" s="744" t="s">
        <v>1550</v>
      </c>
      <c r="F711" s="744" t="s">
        <v>719</v>
      </c>
      <c r="G711" s="745">
        <v>70555.75</v>
      </c>
      <c r="H711" s="745">
        <v>123472.56</v>
      </c>
      <c r="I711" s="745">
        <v>92559.98</v>
      </c>
      <c r="J711" s="745">
        <v>161979.96</v>
      </c>
      <c r="K711" s="745">
        <v>112274.17</v>
      </c>
      <c r="L711" s="745">
        <v>196479.79</v>
      </c>
      <c r="M711" s="745">
        <v>137621.18</v>
      </c>
      <c r="N711" s="745">
        <v>240837.07</v>
      </c>
      <c r="O711" s="745">
        <v>163373.85999999999</v>
      </c>
      <c r="P711" s="745">
        <v>285904.26</v>
      </c>
      <c r="Q711" s="745">
        <v>180103.69</v>
      </c>
      <c r="R711" s="745">
        <v>315181.45</v>
      </c>
      <c r="S711" s="745">
        <v>195763.16</v>
      </c>
      <c r="T711" s="745">
        <v>342585.54</v>
      </c>
    </row>
    <row r="712" spans="1:20">
      <c r="A712" s="744">
        <v>4</v>
      </c>
      <c r="B712" s="744" t="s">
        <v>1667</v>
      </c>
      <c r="C712" s="744"/>
      <c r="D712" s="744" t="s">
        <v>1249</v>
      </c>
      <c r="E712" s="744" t="s">
        <v>1550</v>
      </c>
      <c r="F712" s="744" t="s">
        <v>726</v>
      </c>
      <c r="G712" s="745">
        <v>66866.91</v>
      </c>
      <c r="H712" s="745">
        <v>117017.09</v>
      </c>
      <c r="I712" s="745">
        <v>91042</v>
      </c>
      <c r="J712" s="745">
        <v>159323.49</v>
      </c>
      <c r="K712" s="745">
        <v>115179.57</v>
      </c>
      <c r="L712" s="745">
        <v>201564.25</v>
      </c>
      <c r="M712" s="745">
        <v>151709.97</v>
      </c>
      <c r="N712" s="745">
        <v>265492.46000000002</v>
      </c>
      <c r="O712" s="745">
        <v>187891.11</v>
      </c>
      <c r="P712" s="745">
        <v>328809.44</v>
      </c>
      <c r="Q712" s="745">
        <v>211623.78</v>
      </c>
      <c r="R712" s="745">
        <v>370341.62</v>
      </c>
      <c r="S712" s="745">
        <v>235046</v>
      </c>
      <c r="T712" s="745">
        <v>411330.49</v>
      </c>
    </row>
    <row r="713" spans="1:20">
      <c r="A713" s="744">
        <v>4</v>
      </c>
      <c r="B713" s="744" t="s">
        <v>1667</v>
      </c>
      <c r="C713" s="744"/>
      <c r="D713" s="744" t="s">
        <v>1249</v>
      </c>
      <c r="E713" s="744" t="s">
        <v>1550</v>
      </c>
      <c r="F713" s="744" t="s">
        <v>301</v>
      </c>
      <c r="G713" s="745">
        <v>72735.48</v>
      </c>
      <c r="H713" s="745">
        <v>116376.77</v>
      </c>
      <c r="I713" s="745">
        <v>101829.67</v>
      </c>
      <c r="J713" s="745">
        <v>162927.47</v>
      </c>
      <c r="K713" s="745">
        <v>130923.86</v>
      </c>
      <c r="L713" s="745">
        <v>209478.18</v>
      </c>
      <c r="M713" s="745">
        <v>174565.15</v>
      </c>
      <c r="N713" s="745">
        <v>279304.24</v>
      </c>
      <c r="O713" s="745">
        <v>218206.43</v>
      </c>
      <c r="P713" s="745">
        <v>349130.3</v>
      </c>
      <c r="Q713" s="745">
        <v>247300.63</v>
      </c>
      <c r="R713" s="745">
        <v>395681.01</v>
      </c>
      <c r="S713" s="745">
        <v>276394.82</v>
      </c>
      <c r="T713" s="745">
        <v>442231.71</v>
      </c>
    </row>
    <row r="714" spans="1:20">
      <c r="A714" s="744">
        <v>4</v>
      </c>
      <c r="B714" s="744" t="s">
        <v>1667</v>
      </c>
      <c r="C714" s="744"/>
      <c r="D714" s="744" t="s">
        <v>1258</v>
      </c>
      <c r="E714" s="744" t="s">
        <v>1310</v>
      </c>
      <c r="F714" s="744" t="s">
        <v>712</v>
      </c>
      <c r="G714" s="745">
        <v>107079.22</v>
      </c>
      <c r="H714" s="745">
        <v>187388.64</v>
      </c>
      <c r="I714" s="745">
        <v>138708.34</v>
      </c>
      <c r="J714" s="745">
        <v>242739.6</v>
      </c>
      <c r="K714" s="745">
        <v>165597.10999999999</v>
      </c>
      <c r="L714" s="745">
        <v>289794.95</v>
      </c>
      <c r="M714" s="745">
        <v>197136.99</v>
      </c>
      <c r="N714" s="745">
        <v>344989.73</v>
      </c>
      <c r="O714" s="745">
        <v>231870.78</v>
      </c>
      <c r="P714" s="745">
        <v>405773.86</v>
      </c>
      <c r="Q714" s="745">
        <v>254155.06</v>
      </c>
      <c r="R714" s="745">
        <v>444771.35</v>
      </c>
      <c r="S714" s="745">
        <v>275624.13</v>
      </c>
      <c r="T714" s="745">
        <v>482342.22</v>
      </c>
    </row>
    <row r="715" spans="1:20">
      <c r="A715" s="744">
        <v>4</v>
      </c>
      <c r="B715" s="744" t="s">
        <v>1667</v>
      </c>
      <c r="C715" s="744"/>
      <c r="D715" s="744" t="s">
        <v>1258</v>
      </c>
      <c r="E715" s="744" t="s">
        <v>1310</v>
      </c>
      <c r="F715" s="744" t="s">
        <v>719</v>
      </c>
      <c r="G715" s="745">
        <v>85289.17</v>
      </c>
      <c r="H715" s="745">
        <v>149256.04999999999</v>
      </c>
      <c r="I715" s="745">
        <v>111444.47</v>
      </c>
      <c r="J715" s="745">
        <v>195027.83</v>
      </c>
      <c r="K715" s="745">
        <v>134712.12</v>
      </c>
      <c r="L715" s="745">
        <v>235746.21</v>
      </c>
      <c r="M715" s="745">
        <v>164291.31</v>
      </c>
      <c r="N715" s="745">
        <v>287509.78999999998</v>
      </c>
      <c r="O715" s="745">
        <v>194636.6</v>
      </c>
      <c r="P715" s="745">
        <v>340614.04</v>
      </c>
      <c r="Q715" s="745">
        <v>214322.45</v>
      </c>
      <c r="R715" s="745">
        <v>375064.29</v>
      </c>
      <c r="S715" s="745">
        <v>232670.81</v>
      </c>
      <c r="T715" s="745">
        <v>407173.92</v>
      </c>
    </row>
    <row r="716" spans="1:20">
      <c r="A716" s="744">
        <v>4</v>
      </c>
      <c r="B716" s="744" t="s">
        <v>1667</v>
      </c>
      <c r="C716" s="744"/>
      <c r="D716" s="744" t="s">
        <v>1258</v>
      </c>
      <c r="E716" s="744" t="s">
        <v>1310</v>
      </c>
      <c r="F716" s="744" t="s">
        <v>726</v>
      </c>
      <c r="G716" s="745">
        <v>82392.06</v>
      </c>
      <c r="H716" s="745">
        <v>144186.10999999999</v>
      </c>
      <c r="I716" s="745">
        <v>112572.64</v>
      </c>
      <c r="J716" s="745">
        <v>197002.12</v>
      </c>
      <c r="K716" s="745">
        <v>142712.73000000001</v>
      </c>
      <c r="L716" s="745">
        <v>249747.27</v>
      </c>
      <c r="M716" s="745">
        <v>188272.67</v>
      </c>
      <c r="N716" s="745">
        <v>329477.18</v>
      </c>
      <c r="O716" s="745">
        <v>233455.57</v>
      </c>
      <c r="P716" s="745">
        <v>408547.24</v>
      </c>
      <c r="Q716" s="745">
        <v>263158.55</v>
      </c>
      <c r="R716" s="745">
        <v>460527.46</v>
      </c>
      <c r="S716" s="745">
        <v>292526.37</v>
      </c>
      <c r="T716" s="745">
        <v>511921.14</v>
      </c>
    </row>
    <row r="717" spans="1:20">
      <c r="A717" s="744">
        <v>4</v>
      </c>
      <c r="B717" s="744" t="s">
        <v>1667</v>
      </c>
      <c r="C717" s="744"/>
      <c r="D717" s="744" t="s">
        <v>1258</v>
      </c>
      <c r="E717" s="744" t="s">
        <v>1310</v>
      </c>
      <c r="F717" s="744" t="s">
        <v>301</v>
      </c>
      <c r="G717" s="745">
        <v>86896.42</v>
      </c>
      <c r="H717" s="745">
        <v>139034.28</v>
      </c>
      <c r="I717" s="745">
        <v>121654.99</v>
      </c>
      <c r="J717" s="745">
        <v>194647.99</v>
      </c>
      <c r="K717" s="745">
        <v>156413.56</v>
      </c>
      <c r="L717" s="745">
        <v>250261.7</v>
      </c>
      <c r="M717" s="745">
        <v>208551.41</v>
      </c>
      <c r="N717" s="745">
        <v>333682.26</v>
      </c>
      <c r="O717" s="745">
        <v>260689.26</v>
      </c>
      <c r="P717" s="745">
        <v>417102.83</v>
      </c>
      <c r="Q717" s="745">
        <v>295447.83</v>
      </c>
      <c r="R717" s="745">
        <v>472716.54</v>
      </c>
      <c r="S717" s="745">
        <v>330206.40000000002</v>
      </c>
      <c r="T717" s="745">
        <v>528330.25</v>
      </c>
    </row>
    <row r="718" spans="1:20">
      <c r="A718" s="744">
        <v>4</v>
      </c>
      <c r="B718" s="744" t="s">
        <v>1667</v>
      </c>
      <c r="C718" s="744"/>
      <c r="D718" s="744" t="s">
        <v>1258</v>
      </c>
      <c r="E718" s="744" t="s">
        <v>1358</v>
      </c>
      <c r="F718" s="744" t="s">
        <v>712</v>
      </c>
      <c r="G718" s="745">
        <v>107428.05</v>
      </c>
      <c r="H718" s="745">
        <v>187999.09</v>
      </c>
      <c r="I718" s="745">
        <v>139040.20000000001</v>
      </c>
      <c r="J718" s="745">
        <v>243320.35</v>
      </c>
      <c r="K718" s="745">
        <v>165891.78</v>
      </c>
      <c r="L718" s="745">
        <v>290310.62</v>
      </c>
      <c r="M718" s="745">
        <v>197341.92</v>
      </c>
      <c r="N718" s="745">
        <v>345348.37</v>
      </c>
      <c r="O718" s="745">
        <v>232019.33</v>
      </c>
      <c r="P718" s="745">
        <v>406033.83</v>
      </c>
      <c r="Q718" s="745">
        <v>254264.58</v>
      </c>
      <c r="R718" s="745">
        <v>444963.02</v>
      </c>
      <c r="S718" s="745">
        <v>275645.93</v>
      </c>
      <c r="T718" s="745">
        <v>482380.38</v>
      </c>
    </row>
    <row r="719" spans="1:20">
      <c r="A719" s="744">
        <v>4</v>
      </c>
      <c r="B719" s="744" t="s">
        <v>1667</v>
      </c>
      <c r="C719" s="744"/>
      <c r="D719" s="744" t="s">
        <v>1258</v>
      </c>
      <c r="E719" s="744" t="s">
        <v>1358</v>
      </c>
      <c r="F719" s="744" t="s">
        <v>719</v>
      </c>
      <c r="G719" s="745">
        <v>86326.1</v>
      </c>
      <c r="H719" s="745">
        <v>151070.68</v>
      </c>
      <c r="I719" s="745">
        <v>112637.29</v>
      </c>
      <c r="J719" s="745">
        <v>197115.26</v>
      </c>
      <c r="K719" s="745">
        <v>135982.1</v>
      </c>
      <c r="L719" s="745">
        <v>237968.68</v>
      </c>
      <c r="M719" s="745">
        <v>165533.47</v>
      </c>
      <c r="N719" s="745">
        <v>289683.58</v>
      </c>
      <c r="O719" s="745">
        <v>195960.95999999999</v>
      </c>
      <c r="P719" s="745">
        <v>342931.69</v>
      </c>
      <c r="Q719" s="745">
        <v>215689.85</v>
      </c>
      <c r="R719" s="745">
        <v>377457.24</v>
      </c>
      <c r="S719" s="745">
        <v>234049.03</v>
      </c>
      <c r="T719" s="745">
        <v>409585.81</v>
      </c>
    </row>
    <row r="720" spans="1:20">
      <c r="A720" s="744">
        <v>4</v>
      </c>
      <c r="B720" s="744" t="s">
        <v>1667</v>
      </c>
      <c r="C720" s="744"/>
      <c r="D720" s="744" t="s">
        <v>1258</v>
      </c>
      <c r="E720" s="744" t="s">
        <v>1358</v>
      </c>
      <c r="F720" s="744" t="s">
        <v>726</v>
      </c>
      <c r="G720" s="745">
        <v>83964.28</v>
      </c>
      <c r="H720" s="745">
        <v>146937.5</v>
      </c>
      <c r="I720" s="745">
        <v>114861.43</v>
      </c>
      <c r="J720" s="745">
        <v>201007.5</v>
      </c>
      <c r="K720" s="745">
        <v>145719.35</v>
      </c>
      <c r="L720" s="745">
        <v>255008.86</v>
      </c>
      <c r="M720" s="745">
        <v>192345.01</v>
      </c>
      <c r="N720" s="745">
        <v>336603.77</v>
      </c>
      <c r="O720" s="745">
        <v>238605.52</v>
      </c>
      <c r="P720" s="745">
        <v>417559.67</v>
      </c>
      <c r="Q720" s="745">
        <v>269040.15000000002</v>
      </c>
      <c r="R720" s="745">
        <v>470820.25</v>
      </c>
      <c r="S720" s="745">
        <v>299150.19</v>
      </c>
      <c r="T720" s="745">
        <v>523512.84</v>
      </c>
    </row>
    <row r="721" spans="1:20">
      <c r="A721" s="744">
        <v>4</v>
      </c>
      <c r="B721" s="744" t="s">
        <v>1667</v>
      </c>
      <c r="C721" s="744"/>
      <c r="D721" s="744" t="s">
        <v>1258</v>
      </c>
      <c r="E721" s="744" t="s">
        <v>1358</v>
      </c>
      <c r="F721" s="744" t="s">
        <v>301</v>
      </c>
      <c r="G721" s="745">
        <v>87577.56</v>
      </c>
      <c r="H721" s="745">
        <v>140124.1</v>
      </c>
      <c r="I721" s="745">
        <v>122608.58</v>
      </c>
      <c r="J721" s="745">
        <v>196173.74</v>
      </c>
      <c r="K721" s="745">
        <v>157639.60999999999</v>
      </c>
      <c r="L721" s="745">
        <v>252223.37</v>
      </c>
      <c r="M721" s="745">
        <v>210186.14</v>
      </c>
      <c r="N721" s="745">
        <v>336297.83</v>
      </c>
      <c r="O721" s="745">
        <v>262732.68</v>
      </c>
      <c r="P721" s="745">
        <v>420372.29</v>
      </c>
      <c r="Q721" s="745">
        <v>297763.7</v>
      </c>
      <c r="R721" s="745">
        <v>476421.93</v>
      </c>
      <c r="S721" s="745">
        <v>332794.73</v>
      </c>
      <c r="T721" s="745">
        <v>532471.56999999995</v>
      </c>
    </row>
    <row r="722" spans="1:20">
      <c r="A722" s="744">
        <v>4</v>
      </c>
      <c r="B722" s="744" t="s">
        <v>1667</v>
      </c>
      <c r="C722" s="744"/>
      <c r="D722" s="744" t="s">
        <v>1258</v>
      </c>
      <c r="E722" s="744" t="s">
        <v>1403</v>
      </c>
      <c r="F722" s="744" t="s">
        <v>712</v>
      </c>
      <c r="G722" s="745">
        <v>108079.67</v>
      </c>
      <c r="H722" s="745">
        <v>189139.43</v>
      </c>
      <c r="I722" s="745">
        <v>139935.85999999999</v>
      </c>
      <c r="J722" s="745">
        <v>244887.75</v>
      </c>
      <c r="K722" s="745">
        <v>167004.68</v>
      </c>
      <c r="L722" s="745">
        <v>292258.19</v>
      </c>
      <c r="M722" s="745">
        <v>198729.45</v>
      </c>
      <c r="N722" s="745">
        <v>347776.54</v>
      </c>
      <c r="O722" s="745">
        <v>233691.07</v>
      </c>
      <c r="P722" s="745">
        <v>408959.37</v>
      </c>
      <c r="Q722" s="745">
        <v>256119.88</v>
      </c>
      <c r="R722" s="745">
        <v>448209.8</v>
      </c>
      <c r="S722" s="745">
        <v>277699.62</v>
      </c>
      <c r="T722" s="745">
        <v>485974.33</v>
      </c>
    </row>
    <row r="723" spans="1:20">
      <c r="A723" s="744">
        <v>4</v>
      </c>
      <c r="B723" s="744" t="s">
        <v>1667</v>
      </c>
      <c r="C723" s="744"/>
      <c r="D723" s="744" t="s">
        <v>1258</v>
      </c>
      <c r="E723" s="744" t="s">
        <v>1403</v>
      </c>
      <c r="F723" s="744" t="s">
        <v>719</v>
      </c>
      <c r="G723" s="745">
        <v>86518.99</v>
      </c>
      <c r="H723" s="745">
        <v>151408.23000000001</v>
      </c>
      <c r="I723" s="745">
        <v>112958.97</v>
      </c>
      <c r="J723" s="745">
        <v>197678.2</v>
      </c>
      <c r="K723" s="745">
        <v>136444.79</v>
      </c>
      <c r="L723" s="745">
        <v>238778.39</v>
      </c>
      <c r="M723" s="745">
        <v>166229.51999999999</v>
      </c>
      <c r="N723" s="745">
        <v>290901.65000000002</v>
      </c>
      <c r="O723" s="745">
        <v>196848.82</v>
      </c>
      <c r="P723" s="745">
        <v>344485.44</v>
      </c>
      <c r="Q723" s="745">
        <v>216706.57</v>
      </c>
      <c r="R723" s="745">
        <v>379236.5</v>
      </c>
      <c r="S723" s="745">
        <v>235198.44</v>
      </c>
      <c r="T723" s="745">
        <v>411597.27</v>
      </c>
    </row>
    <row r="724" spans="1:20">
      <c r="A724" s="744">
        <v>4</v>
      </c>
      <c r="B724" s="744" t="s">
        <v>1667</v>
      </c>
      <c r="C724" s="744"/>
      <c r="D724" s="744" t="s">
        <v>1258</v>
      </c>
      <c r="E724" s="744" t="s">
        <v>1403</v>
      </c>
      <c r="F724" s="744" t="s">
        <v>726</v>
      </c>
      <c r="G724" s="745">
        <v>83905.5</v>
      </c>
      <c r="H724" s="745">
        <v>146834.63</v>
      </c>
      <c r="I724" s="745">
        <v>114720.68</v>
      </c>
      <c r="J724" s="745">
        <v>200761.2</v>
      </c>
      <c r="K724" s="745">
        <v>145495.79</v>
      </c>
      <c r="L724" s="745">
        <v>254617.64</v>
      </c>
      <c r="M724" s="745">
        <v>192004.6</v>
      </c>
      <c r="N724" s="745">
        <v>336008.05</v>
      </c>
      <c r="O724" s="745">
        <v>238140.32</v>
      </c>
      <c r="P724" s="745">
        <v>416745.56</v>
      </c>
      <c r="Q724" s="745">
        <v>268482.92</v>
      </c>
      <c r="R724" s="745">
        <v>469845.12</v>
      </c>
      <c r="S724" s="745">
        <v>298493.90000000002</v>
      </c>
      <c r="T724" s="745">
        <v>522364.32</v>
      </c>
    </row>
    <row r="725" spans="1:20">
      <c r="A725" s="744">
        <v>4</v>
      </c>
      <c r="B725" s="744" t="s">
        <v>1667</v>
      </c>
      <c r="C725" s="744"/>
      <c r="D725" s="744" t="s">
        <v>1258</v>
      </c>
      <c r="E725" s="744" t="s">
        <v>1403</v>
      </c>
      <c r="F725" s="744" t="s">
        <v>301</v>
      </c>
      <c r="G725" s="745">
        <v>87935.34</v>
      </c>
      <c r="H725" s="745">
        <v>140696.54</v>
      </c>
      <c r="I725" s="745">
        <v>123109.47</v>
      </c>
      <c r="J725" s="745">
        <v>196975.16</v>
      </c>
      <c r="K725" s="745">
        <v>158283.60999999999</v>
      </c>
      <c r="L725" s="745">
        <v>253253.78</v>
      </c>
      <c r="M725" s="745">
        <v>211044.81</v>
      </c>
      <c r="N725" s="745">
        <v>337671.7</v>
      </c>
      <c r="O725" s="745">
        <v>263806.01</v>
      </c>
      <c r="P725" s="745">
        <v>422089.63</v>
      </c>
      <c r="Q725" s="745">
        <v>298980.15000000002</v>
      </c>
      <c r="R725" s="745">
        <v>478368.24</v>
      </c>
      <c r="S725" s="745">
        <v>334154.28000000003</v>
      </c>
      <c r="T725" s="745">
        <v>534646.86</v>
      </c>
    </row>
    <row r="726" spans="1:20">
      <c r="A726" s="744">
        <v>4</v>
      </c>
      <c r="B726" s="744" t="s">
        <v>1667</v>
      </c>
      <c r="C726" s="744"/>
      <c r="D726" s="744" t="s">
        <v>1258</v>
      </c>
      <c r="E726" s="744" t="s">
        <v>1283</v>
      </c>
      <c r="F726" s="744" t="s">
        <v>712</v>
      </c>
      <c r="G726" s="745">
        <v>104184.47</v>
      </c>
      <c r="H726" s="745">
        <v>182322.83</v>
      </c>
      <c r="I726" s="745">
        <v>134906.62</v>
      </c>
      <c r="J726" s="745">
        <v>236086.58</v>
      </c>
      <c r="K726" s="745">
        <v>161014.5</v>
      </c>
      <c r="L726" s="745">
        <v>281775.38</v>
      </c>
      <c r="M726" s="745">
        <v>191618.46</v>
      </c>
      <c r="N726" s="745">
        <v>335332.31</v>
      </c>
      <c r="O726" s="745">
        <v>225339.92</v>
      </c>
      <c r="P726" s="745">
        <v>394344.87</v>
      </c>
      <c r="Q726" s="745">
        <v>246973.48</v>
      </c>
      <c r="R726" s="745">
        <v>432203.6</v>
      </c>
      <c r="S726" s="745">
        <v>267793.95</v>
      </c>
      <c r="T726" s="745">
        <v>468639.42</v>
      </c>
    </row>
    <row r="727" spans="1:20">
      <c r="A727" s="744">
        <v>4</v>
      </c>
      <c r="B727" s="744" t="s">
        <v>1667</v>
      </c>
      <c r="C727" s="744"/>
      <c r="D727" s="744" t="s">
        <v>1258</v>
      </c>
      <c r="E727" s="744" t="s">
        <v>1283</v>
      </c>
      <c r="F727" s="744" t="s">
        <v>719</v>
      </c>
      <c r="G727" s="745">
        <v>83311.89</v>
      </c>
      <c r="H727" s="745">
        <v>145795.82</v>
      </c>
      <c r="I727" s="745">
        <v>108790.7</v>
      </c>
      <c r="J727" s="745">
        <v>190383.73</v>
      </c>
      <c r="K727" s="745">
        <v>131429.93</v>
      </c>
      <c r="L727" s="745">
        <v>230002.37</v>
      </c>
      <c r="M727" s="745">
        <v>160155.76</v>
      </c>
      <c r="N727" s="745">
        <v>280272.58</v>
      </c>
      <c r="O727" s="745">
        <v>189673.5</v>
      </c>
      <c r="P727" s="745">
        <v>331928.62</v>
      </c>
      <c r="Q727" s="745">
        <v>208818.04</v>
      </c>
      <c r="R727" s="745">
        <v>365431.57</v>
      </c>
      <c r="S727" s="745">
        <v>226649.2</v>
      </c>
      <c r="T727" s="745">
        <v>396636.1</v>
      </c>
    </row>
    <row r="728" spans="1:20">
      <c r="A728" s="744">
        <v>4</v>
      </c>
      <c r="B728" s="744" t="s">
        <v>1667</v>
      </c>
      <c r="C728" s="744"/>
      <c r="D728" s="744" t="s">
        <v>1258</v>
      </c>
      <c r="E728" s="744" t="s">
        <v>1283</v>
      </c>
      <c r="F728" s="744" t="s">
        <v>726</v>
      </c>
      <c r="G728" s="745">
        <v>80728.77</v>
      </c>
      <c r="H728" s="745">
        <v>141275.35</v>
      </c>
      <c r="I728" s="745">
        <v>110360.93</v>
      </c>
      <c r="J728" s="745">
        <v>193131.64</v>
      </c>
      <c r="K728" s="745">
        <v>139954.29999999999</v>
      </c>
      <c r="L728" s="745">
        <v>244920.03</v>
      </c>
      <c r="M728" s="745">
        <v>184679.45</v>
      </c>
      <c r="N728" s="745">
        <v>323189.03999999998</v>
      </c>
      <c r="O728" s="745">
        <v>229043.42</v>
      </c>
      <c r="P728" s="745">
        <v>400825.98</v>
      </c>
      <c r="Q728" s="745">
        <v>258218.08</v>
      </c>
      <c r="R728" s="745">
        <v>451881.65</v>
      </c>
      <c r="S728" s="745">
        <v>287071.7</v>
      </c>
      <c r="T728" s="745">
        <v>502375.48</v>
      </c>
    </row>
    <row r="729" spans="1:20">
      <c r="A729" s="744">
        <v>4</v>
      </c>
      <c r="B729" s="744" t="s">
        <v>1667</v>
      </c>
      <c r="C729" s="744"/>
      <c r="D729" s="744" t="s">
        <v>1258</v>
      </c>
      <c r="E729" s="744" t="s">
        <v>1283</v>
      </c>
      <c r="F729" s="744" t="s">
        <v>301</v>
      </c>
      <c r="G729" s="745">
        <v>84719.5</v>
      </c>
      <c r="H729" s="745">
        <v>135551.20000000001</v>
      </c>
      <c r="I729" s="745">
        <v>118607.3</v>
      </c>
      <c r="J729" s="745">
        <v>189771.69</v>
      </c>
      <c r="K729" s="745">
        <v>152495.1</v>
      </c>
      <c r="L729" s="745">
        <v>243992.17</v>
      </c>
      <c r="M729" s="745">
        <v>203326.8</v>
      </c>
      <c r="N729" s="745">
        <v>325322.89</v>
      </c>
      <c r="O729" s="745">
        <v>254158.5</v>
      </c>
      <c r="P729" s="745">
        <v>406653.61</v>
      </c>
      <c r="Q729" s="745">
        <v>288046.3</v>
      </c>
      <c r="R729" s="745">
        <v>460874.09</v>
      </c>
      <c r="S729" s="745">
        <v>321934.11</v>
      </c>
      <c r="T729" s="745">
        <v>515094.58</v>
      </c>
    </row>
    <row r="730" spans="1:20">
      <c r="A730" s="744">
        <v>4</v>
      </c>
      <c r="B730" s="744" t="s">
        <v>1667</v>
      </c>
      <c r="C730" s="744"/>
      <c r="D730" s="744" t="s">
        <v>1258</v>
      </c>
      <c r="E730" s="744" t="s">
        <v>1487</v>
      </c>
      <c r="F730" s="744" t="s">
        <v>712</v>
      </c>
      <c r="G730" s="745">
        <v>108019.11</v>
      </c>
      <c r="H730" s="745">
        <v>189033.45</v>
      </c>
      <c r="I730" s="745">
        <v>139823.09</v>
      </c>
      <c r="J730" s="745">
        <v>244690.42</v>
      </c>
      <c r="K730" s="745">
        <v>166841.03</v>
      </c>
      <c r="L730" s="745">
        <v>291971.81</v>
      </c>
      <c r="M730" s="745">
        <v>198492.93</v>
      </c>
      <c r="N730" s="745">
        <v>347362.63</v>
      </c>
      <c r="O730" s="745">
        <v>233386.43</v>
      </c>
      <c r="P730" s="745">
        <v>408426.25</v>
      </c>
      <c r="Q730" s="745">
        <v>255770.73</v>
      </c>
      <c r="R730" s="745">
        <v>447598.77</v>
      </c>
      <c r="S730" s="745">
        <v>277293.24</v>
      </c>
      <c r="T730" s="745">
        <v>485263.17</v>
      </c>
    </row>
    <row r="731" spans="1:20">
      <c r="A731" s="744">
        <v>4</v>
      </c>
      <c r="B731" s="744" t="s">
        <v>1667</v>
      </c>
      <c r="C731" s="744"/>
      <c r="D731" s="744" t="s">
        <v>1258</v>
      </c>
      <c r="E731" s="744" t="s">
        <v>1487</v>
      </c>
      <c r="F731" s="744" t="s">
        <v>719</v>
      </c>
      <c r="G731" s="745">
        <v>86687.8</v>
      </c>
      <c r="H731" s="745">
        <v>151703.64000000001</v>
      </c>
      <c r="I731" s="745">
        <v>113133.2</v>
      </c>
      <c r="J731" s="745">
        <v>197983.1</v>
      </c>
      <c r="K731" s="745">
        <v>136606.25</v>
      </c>
      <c r="L731" s="745">
        <v>239060.94</v>
      </c>
      <c r="M731" s="745">
        <v>166338.74</v>
      </c>
      <c r="N731" s="745">
        <v>291092.78999999998</v>
      </c>
      <c r="O731" s="745">
        <v>196936.12</v>
      </c>
      <c r="P731" s="745">
        <v>344638.22</v>
      </c>
      <c r="Q731" s="745">
        <v>216776.71</v>
      </c>
      <c r="R731" s="745">
        <v>379359.23</v>
      </c>
      <c r="S731" s="745">
        <v>235244.2</v>
      </c>
      <c r="T731" s="745">
        <v>411677.36</v>
      </c>
    </row>
    <row r="732" spans="1:20">
      <c r="A732" s="744">
        <v>4</v>
      </c>
      <c r="B732" s="744" t="s">
        <v>1667</v>
      </c>
      <c r="C732" s="744"/>
      <c r="D732" s="744" t="s">
        <v>1258</v>
      </c>
      <c r="E732" s="744" t="s">
        <v>1487</v>
      </c>
      <c r="F732" s="744" t="s">
        <v>726</v>
      </c>
      <c r="G732" s="745">
        <v>84231.7</v>
      </c>
      <c r="H732" s="745">
        <v>147405.48000000001</v>
      </c>
      <c r="I732" s="745">
        <v>115206.59</v>
      </c>
      <c r="J732" s="745">
        <v>201611.53</v>
      </c>
      <c r="K732" s="745">
        <v>146141.82999999999</v>
      </c>
      <c r="L732" s="745">
        <v>255748.2</v>
      </c>
      <c r="M732" s="745">
        <v>192887.15</v>
      </c>
      <c r="N732" s="745">
        <v>337552.51</v>
      </c>
      <c r="O732" s="745">
        <v>239263.35</v>
      </c>
      <c r="P732" s="745">
        <v>418710.86</v>
      </c>
      <c r="Q732" s="745">
        <v>269770.69</v>
      </c>
      <c r="R732" s="745">
        <v>472098.7</v>
      </c>
      <c r="S732" s="745">
        <v>299949.92</v>
      </c>
      <c r="T732" s="745">
        <v>524912.36</v>
      </c>
    </row>
    <row r="733" spans="1:20">
      <c r="A733" s="744">
        <v>4</v>
      </c>
      <c r="B733" s="744" t="s">
        <v>1667</v>
      </c>
      <c r="C733" s="744"/>
      <c r="D733" s="744" t="s">
        <v>1258</v>
      </c>
      <c r="E733" s="744" t="s">
        <v>1487</v>
      </c>
      <c r="F733" s="744" t="s">
        <v>301</v>
      </c>
      <c r="G733" s="745">
        <v>88000.01</v>
      </c>
      <c r="H733" s="745">
        <v>140800.01999999999</v>
      </c>
      <c r="I733" s="745">
        <v>123200.01</v>
      </c>
      <c r="J733" s="745">
        <v>197120.02</v>
      </c>
      <c r="K733" s="745">
        <v>158400.01999999999</v>
      </c>
      <c r="L733" s="745">
        <v>253440.03</v>
      </c>
      <c r="M733" s="745">
        <v>211200.02</v>
      </c>
      <c r="N733" s="745">
        <v>337920.04</v>
      </c>
      <c r="O733" s="745">
        <v>264000.03000000003</v>
      </c>
      <c r="P733" s="745">
        <v>422400.05</v>
      </c>
      <c r="Q733" s="745">
        <v>299200.03000000003</v>
      </c>
      <c r="R733" s="745">
        <v>478720.06</v>
      </c>
      <c r="S733" s="745">
        <v>334400.03000000003</v>
      </c>
      <c r="T733" s="745">
        <v>535040.06000000006</v>
      </c>
    </row>
    <row r="734" spans="1:20">
      <c r="A734" s="744">
        <v>4</v>
      </c>
      <c r="B734" s="744" t="s">
        <v>1667</v>
      </c>
      <c r="C734" s="744"/>
      <c r="D734" s="744" t="s">
        <v>1258</v>
      </c>
      <c r="E734" s="744" t="s">
        <v>1523</v>
      </c>
      <c r="F734" s="744" t="s">
        <v>712</v>
      </c>
      <c r="G734" s="745">
        <v>107488.61</v>
      </c>
      <c r="H734" s="745">
        <v>188105.07</v>
      </c>
      <c r="I734" s="745">
        <v>139152.95999999999</v>
      </c>
      <c r="J734" s="745">
        <v>243517.68</v>
      </c>
      <c r="K734" s="745">
        <v>166055.43</v>
      </c>
      <c r="L734" s="745">
        <v>290597</v>
      </c>
      <c r="M734" s="745">
        <v>197578.44</v>
      </c>
      <c r="N734" s="745">
        <v>345762.28</v>
      </c>
      <c r="O734" s="745">
        <v>232323.97</v>
      </c>
      <c r="P734" s="745">
        <v>406566.94</v>
      </c>
      <c r="Q734" s="745">
        <v>254613.74</v>
      </c>
      <c r="R734" s="745">
        <v>445574.04</v>
      </c>
      <c r="S734" s="745">
        <v>276052.31</v>
      </c>
      <c r="T734" s="745">
        <v>483091.54</v>
      </c>
    </row>
    <row r="735" spans="1:20">
      <c r="A735" s="744">
        <v>4</v>
      </c>
      <c r="B735" s="744" t="s">
        <v>1667</v>
      </c>
      <c r="C735" s="744"/>
      <c r="D735" s="744" t="s">
        <v>1258</v>
      </c>
      <c r="E735" s="744" t="s">
        <v>1523</v>
      </c>
      <c r="F735" s="744" t="s">
        <v>719</v>
      </c>
      <c r="G735" s="745">
        <v>86157.29</v>
      </c>
      <c r="H735" s="745">
        <v>150775.26</v>
      </c>
      <c r="I735" s="745">
        <v>112463.06</v>
      </c>
      <c r="J735" s="745">
        <v>196810.36</v>
      </c>
      <c r="K735" s="745">
        <v>135820.65</v>
      </c>
      <c r="L735" s="745">
        <v>237686.13</v>
      </c>
      <c r="M735" s="745">
        <v>165424.25</v>
      </c>
      <c r="N735" s="745">
        <v>289492.44</v>
      </c>
      <c r="O735" s="745">
        <v>195873.66</v>
      </c>
      <c r="P735" s="745">
        <v>342778.91</v>
      </c>
      <c r="Q735" s="745">
        <v>215619.72</v>
      </c>
      <c r="R735" s="745">
        <v>377334.5</v>
      </c>
      <c r="S735" s="745">
        <v>234003.27</v>
      </c>
      <c r="T735" s="745">
        <v>409505.73</v>
      </c>
    </row>
    <row r="736" spans="1:20">
      <c r="A736" s="744">
        <v>4</v>
      </c>
      <c r="B736" s="744" t="s">
        <v>1667</v>
      </c>
      <c r="C736" s="744"/>
      <c r="D736" s="744" t="s">
        <v>1258</v>
      </c>
      <c r="E736" s="744" t="s">
        <v>1523</v>
      </c>
      <c r="F736" s="744" t="s">
        <v>726</v>
      </c>
      <c r="G736" s="745">
        <v>83638.080000000002</v>
      </c>
      <c r="H736" s="745">
        <v>146366.65</v>
      </c>
      <c r="I736" s="745">
        <v>114375.52</v>
      </c>
      <c r="J736" s="745">
        <v>200157.16</v>
      </c>
      <c r="K736" s="745">
        <v>145073.32</v>
      </c>
      <c r="L736" s="745">
        <v>253878.3</v>
      </c>
      <c r="M736" s="745">
        <v>191462.46</v>
      </c>
      <c r="N736" s="745">
        <v>335059.31</v>
      </c>
      <c r="O736" s="745">
        <v>237482.49</v>
      </c>
      <c r="P736" s="745">
        <v>415594.36</v>
      </c>
      <c r="Q736" s="745">
        <v>267752.38</v>
      </c>
      <c r="R736" s="745">
        <v>468566.67</v>
      </c>
      <c r="S736" s="745">
        <v>297694.17</v>
      </c>
      <c r="T736" s="745">
        <v>520964.8</v>
      </c>
    </row>
    <row r="737" spans="1:20">
      <c r="A737" s="744">
        <v>4</v>
      </c>
      <c r="B737" s="744" t="s">
        <v>1667</v>
      </c>
      <c r="C737" s="744"/>
      <c r="D737" s="744" t="s">
        <v>1258</v>
      </c>
      <c r="E737" s="744" t="s">
        <v>1523</v>
      </c>
      <c r="F737" s="744" t="s">
        <v>301</v>
      </c>
      <c r="G737" s="745">
        <v>87512.89</v>
      </c>
      <c r="H737" s="745">
        <v>140020.62</v>
      </c>
      <c r="I737" s="745">
        <v>122518.04</v>
      </c>
      <c r="J737" s="745">
        <v>196028.87</v>
      </c>
      <c r="K737" s="745">
        <v>157523.20000000001</v>
      </c>
      <c r="L737" s="745">
        <v>252037.12</v>
      </c>
      <c r="M737" s="745">
        <v>210030.93</v>
      </c>
      <c r="N737" s="745">
        <v>336049.49</v>
      </c>
      <c r="O737" s="745">
        <v>262538.65999999997</v>
      </c>
      <c r="P737" s="745">
        <v>420061.87</v>
      </c>
      <c r="Q737" s="745">
        <v>297543.82</v>
      </c>
      <c r="R737" s="745">
        <v>476070.12</v>
      </c>
      <c r="S737" s="745">
        <v>332548.96999999997</v>
      </c>
      <c r="T737" s="745">
        <v>532078.37</v>
      </c>
    </row>
    <row r="738" spans="1:20">
      <c r="A738" s="744">
        <v>4</v>
      </c>
      <c r="B738" s="744" t="s">
        <v>1667</v>
      </c>
      <c r="C738" s="744"/>
      <c r="D738" s="744" t="s">
        <v>1258</v>
      </c>
      <c r="E738" s="744" t="s">
        <v>1553</v>
      </c>
      <c r="F738" s="744" t="s">
        <v>712</v>
      </c>
      <c r="G738" s="745">
        <v>103593.41</v>
      </c>
      <c r="H738" s="745">
        <v>181288.47</v>
      </c>
      <c r="I738" s="745">
        <v>134123.72</v>
      </c>
      <c r="J738" s="745">
        <v>234716.51</v>
      </c>
      <c r="K738" s="745">
        <v>160065.25</v>
      </c>
      <c r="L738" s="745">
        <v>280114.18</v>
      </c>
      <c r="M738" s="745">
        <v>190467.45</v>
      </c>
      <c r="N738" s="745">
        <v>333318.03000000003</v>
      </c>
      <c r="O738" s="745">
        <v>223972.82</v>
      </c>
      <c r="P738" s="745">
        <v>391952.43</v>
      </c>
      <c r="Q738" s="745">
        <v>245467.33</v>
      </c>
      <c r="R738" s="745">
        <v>429567.82</v>
      </c>
      <c r="S738" s="745">
        <v>266146.63</v>
      </c>
      <c r="T738" s="745">
        <v>465756.61</v>
      </c>
    </row>
    <row r="739" spans="1:20">
      <c r="A739" s="744">
        <v>4</v>
      </c>
      <c r="B739" s="744" t="s">
        <v>1667</v>
      </c>
      <c r="C739" s="744"/>
      <c r="D739" s="744" t="s">
        <v>1258</v>
      </c>
      <c r="E739" s="744" t="s">
        <v>1553</v>
      </c>
      <c r="F739" s="744" t="s">
        <v>719</v>
      </c>
      <c r="G739" s="745">
        <v>82950.2</v>
      </c>
      <c r="H739" s="745">
        <v>145162.85</v>
      </c>
      <c r="I739" s="745">
        <v>108294.79</v>
      </c>
      <c r="J739" s="745">
        <v>189515.88</v>
      </c>
      <c r="K739" s="745">
        <v>130805.78</v>
      </c>
      <c r="L739" s="745">
        <v>228910.11</v>
      </c>
      <c r="M739" s="745">
        <v>159350.49</v>
      </c>
      <c r="N739" s="745">
        <v>278863.34999999998</v>
      </c>
      <c r="O739" s="745">
        <v>188698.33</v>
      </c>
      <c r="P739" s="745">
        <v>330222.08000000002</v>
      </c>
      <c r="Q739" s="745">
        <v>207731.18</v>
      </c>
      <c r="R739" s="745">
        <v>363529.56</v>
      </c>
      <c r="S739" s="745">
        <v>225454.02</v>
      </c>
      <c r="T739" s="745">
        <v>394544.54</v>
      </c>
    </row>
    <row r="740" spans="1:20">
      <c r="A740" s="744">
        <v>4</v>
      </c>
      <c r="B740" s="744" t="s">
        <v>1667</v>
      </c>
      <c r="C740" s="744"/>
      <c r="D740" s="744" t="s">
        <v>1258</v>
      </c>
      <c r="E740" s="744" t="s">
        <v>1553</v>
      </c>
      <c r="F740" s="744" t="s">
        <v>726</v>
      </c>
      <c r="G740" s="745">
        <v>80461.350000000006</v>
      </c>
      <c r="H740" s="745">
        <v>140807.37</v>
      </c>
      <c r="I740" s="745">
        <v>110015.77</v>
      </c>
      <c r="J740" s="745">
        <v>192527.6</v>
      </c>
      <c r="K740" s="745">
        <v>139531.82</v>
      </c>
      <c r="L740" s="745">
        <v>244180.69</v>
      </c>
      <c r="M740" s="745">
        <v>184137.31</v>
      </c>
      <c r="N740" s="745">
        <v>322240.28999999998</v>
      </c>
      <c r="O740" s="745">
        <v>228385.59</v>
      </c>
      <c r="P740" s="745">
        <v>399674.78</v>
      </c>
      <c r="Q740" s="745">
        <v>257487.54</v>
      </c>
      <c r="R740" s="745">
        <v>450603.19</v>
      </c>
      <c r="S740" s="745">
        <v>286271.96999999997</v>
      </c>
      <c r="T740" s="745">
        <v>500975.95</v>
      </c>
    </row>
    <row r="741" spans="1:20">
      <c r="A741" s="744">
        <v>4</v>
      </c>
      <c r="B741" s="744" t="s">
        <v>1667</v>
      </c>
      <c r="C741" s="744"/>
      <c r="D741" s="744" t="s">
        <v>1258</v>
      </c>
      <c r="E741" s="744" t="s">
        <v>1553</v>
      </c>
      <c r="F741" s="744" t="s">
        <v>301</v>
      </c>
      <c r="G741" s="745">
        <v>84297.05</v>
      </c>
      <c r="H741" s="745">
        <v>134875.28</v>
      </c>
      <c r="I741" s="745">
        <v>118015.87</v>
      </c>
      <c r="J741" s="745">
        <v>188825.39</v>
      </c>
      <c r="K741" s="745">
        <v>151734.69</v>
      </c>
      <c r="L741" s="745">
        <v>242775.51</v>
      </c>
      <c r="M741" s="745">
        <v>202312.92</v>
      </c>
      <c r="N741" s="745">
        <v>323700.67</v>
      </c>
      <c r="O741" s="745">
        <v>252891.15</v>
      </c>
      <c r="P741" s="745">
        <v>404625.84</v>
      </c>
      <c r="Q741" s="745">
        <v>286609.96999999997</v>
      </c>
      <c r="R741" s="745">
        <v>458575.95</v>
      </c>
      <c r="S741" s="745">
        <v>320328.78999999998</v>
      </c>
      <c r="T741" s="745">
        <v>512526.07</v>
      </c>
    </row>
    <row r="742" spans="1:20">
      <c r="A742" s="744">
        <v>4</v>
      </c>
      <c r="B742" s="744" t="s">
        <v>1667</v>
      </c>
      <c r="C742" s="744"/>
      <c r="D742" s="744" t="s">
        <v>1258</v>
      </c>
      <c r="E742" s="744" t="s">
        <v>1577</v>
      </c>
      <c r="F742" s="744" t="s">
        <v>712</v>
      </c>
      <c r="G742" s="745">
        <v>107549.17</v>
      </c>
      <c r="H742" s="745">
        <v>188211.05</v>
      </c>
      <c r="I742" s="745">
        <v>139265.72</v>
      </c>
      <c r="J742" s="745">
        <v>243715.01</v>
      </c>
      <c r="K742" s="745">
        <v>166219.07999999999</v>
      </c>
      <c r="L742" s="745">
        <v>290883.38</v>
      </c>
      <c r="M742" s="745">
        <v>197814.96</v>
      </c>
      <c r="N742" s="745">
        <v>346176.19</v>
      </c>
      <c r="O742" s="745">
        <v>232628.61</v>
      </c>
      <c r="P742" s="745">
        <v>407100.06</v>
      </c>
      <c r="Q742" s="745">
        <v>254962.9</v>
      </c>
      <c r="R742" s="745">
        <v>446185.07</v>
      </c>
      <c r="S742" s="745">
        <v>276458.69</v>
      </c>
      <c r="T742" s="745">
        <v>483802.7</v>
      </c>
    </row>
    <row r="743" spans="1:20">
      <c r="A743" s="744">
        <v>4</v>
      </c>
      <c r="B743" s="744" t="s">
        <v>1667</v>
      </c>
      <c r="C743" s="744"/>
      <c r="D743" s="744" t="s">
        <v>1258</v>
      </c>
      <c r="E743" s="744" t="s">
        <v>1577</v>
      </c>
      <c r="F743" s="744" t="s">
        <v>719</v>
      </c>
      <c r="G743" s="745">
        <v>85988.479999999996</v>
      </c>
      <c r="H743" s="745">
        <v>150479.85</v>
      </c>
      <c r="I743" s="745">
        <v>112288.84</v>
      </c>
      <c r="J743" s="745">
        <v>196505.47</v>
      </c>
      <c r="K743" s="745">
        <v>135659.19</v>
      </c>
      <c r="L743" s="745">
        <v>237403.58</v>
      </c>
      <c r="M743" s="745">
        <v>165315.03</v>
      </c>
      <c r="N743" s="745">
        <v>289301.3</v>
      </c>
      <c r="O743" s="745">
        <v>195786.36</v>
      </c>
      <c r="P743" s="745">
        <v>342626.14</v>
      </c>
      <c r="Q743" s="745">
        <v>215549.58</v>
      </c>
      <c r="R743" s="745">
        <v>377211.77</v>
      </c>
      <c r="S743" s="745">
        <v>233957.51</v>
      </c>
      <c r="T743" s="745">
        <v>409425.64</v>
      </c>
    </row>
    <row r="744" spans="1:20">
      <c r="A744" s="744">
        <v>4</v>
      </c>
      <c r="B744" s="744" t="s">
        <v>1667</v>
      </c>
      <c r="C744" s="744"/>
      <c r="D744" s="744" t="s">
        <v>1258</v>
      </c>
      <c r="E744" s="744" t="s">
        <v>1577</v>
      </c>
      <c r="F744" s="744" t="s">
        <v>726</v>
      </c>
      <c r="G744" s="745">
        <v>83311.88</v>
      </c>
      <c r="H744" s="745">
        <v>145795.79999999999</v>
      </c>
      <c r="I744" s="745">
        <v>113889.62</v>
      </c>
      <c r="J744" s="745">
        <v>199306.83</v>
      </c>
      <c r="K744" s="745">
        <v>144427.28</v>
      </c>
      <c r="L744" s="745">
        <v>252747.74</v>
      </c>
      <c r="M744" s="745">
        <v>190579.91</v>
      </c>
      <c r="N744" s="745">
        <v>333514.84999999998</v>
      </c>
      <c r="O744" s="745">
        <v>236359.46</v>
      </c>
      <c r="P744" s="745">
        <v>413629.06</v>
      </c>
      <c r="Q744" s="745">
        <v>266464.62</v>
      </c>
      <c r="R744" s="745">
        <v>466313.09</v>
      </c>
      <c r="S744" s="745">
        <v>296238.15000000002</v>
      </c>
      <c r="T744" s="745">
        <v>518416.76</v>
      </c>
    </row>
    <row r="745" spans="1:20">
      <c r="A745" s="744">
        <v>4</v>
      </c>
      <c r="B745" s="744" t="s">
        <v>1667</v>
      </c>
      <c r="C745" s="744"/>
      <c r="D745" s="744" t="s">
        <v>1258</v>
      </c>
      <c r="E745" s="744" t="s">
        <v>1577</v>
      </c>
      <c r="F745" s="744" t="s">
        <v>301</v>
      </c>
      <c r="G745" s="745">
        <v>87448.22</v>
      </c>
      <c r="H745" s="745">
        <v>139917.15</v>
      </c>
      <c r="I745" s="745">
        <v>122427.5</v>
      </c>
      <c r="J745" s="745">
        <v>195884.01</v>
      </c>
      <c r="K745" s="745">
        <v>157406.79</v>
      </c>
      <c r="L745" s="745">
        <v>251850.87</v>
      </c>
      <c r="M745" s="745">
        <v>209875.72</v>
      </c>
      <c r="N745" s="745">
        <v>335801.16</v>
      </c>
      <c r="O745" s="745">
        <v>262344.65000000002</v>
      </c>
      <c r="P745" s="745">
        <v>419751.45</v>
      </c>
      <c r="Q745" s="745">
        <v>297323.94</v>
      </c>
      <c r="R745" s="745">
        <v>475718.3</v>
      </c>
      <c r="S745" s="745">
        <v>332303.21999999997</v>
      </c>
      <c r="T745" s="745">
        <v>531685.16</v>
      </c>
    </row>
    <row r="746" spans="1:20">
      <c r="A746" s="744">
        <v>4</v>
      </c>
      <c r="B746" s="744" t="s">
        <v>1667</v>
      </c>
      <c r="C746" s="744"/>
      <c r="D746" s="744" t="s">
        <v>1258</v>
      </c>
      <c r="E746" s="744" t="s">
        <v>1595</v>
      </c>
      <c r="F746" s="744" t="s">
        <v>712</v>
      </c>
      <c r="G746" s="745">
        <v>103653.97</v>
      </c>
      <c r="H746" s="745">
        <v>181394.45</v>
      </c>
      <c r="I746" s="745">
        <v>134236.48000000001</v>
      </c>
      <c r="J746" s="745">
        <v>234913.85</v>
      </c>
      <c r="K746" s="745">
        <v>160228.9</v>
      </c>
      <c r="L746" s="745">
        <v>280400.57</v>
      </c>
      <c r="M746" s="745">
        <v>190703.97</v>
      </c>
      <c r="N746" s="745">
        <v>333731.96000000002</v>
      </c>
      <c r="O746" s="745">
        <v>224277.46</v>
      </c>
      <c r="P746" s="745">
        <v>392485.56</v>
      </c>
      <c r="Q746" s="745">
        <v>245816.49</v>
      </c>
      <c r="R746" s="745">
        <v>430178.86</v>
      </c>
      <c r="S746" s="745">
        <v>266553.02</v>
      </c>
      <c r="T746" s="745">
        <v>466467.79</v>
      </c>
    </row>
    <row r="747" spans="1:20">
      <c r="A747" s="744">
        <v>4</v>
      </c>
      <c r="B747" s="744" t="s">
        <v>1667</v>
      </c>
      <c r="C747" s="744"/>
      <c r="D747" s="744" t="s">
        <v>1258</v>
      </c>
      <c r="E747" s="744" t="s">
        <v>1595</v>
      </c>
      <c r="F747" s="744" t="s">
        <v>719</v>
      </c>
      <c r="G747" s="745">
        <v>82781.39</v>
      </c>
      <c r="H747" s="745">
        <v>144867.44</v>
      </c>
      <c r="I747" s="745">
        <v>108120.56</v>
      </c>
      <c r="J747" s="745">
        <v>189210.99</v>
      </c>
      <c r="K747" s="745">
        <v>130644.32</v>
      </c>
      <c r="L747" s="745">
        <v>228627.57</v>
      </c>
      <c r="M747" s="745">
        <v>159241.26999999999</v>
      </c>
      <c r="N747" s="745">
        <v>278672.21999999997</v>
      </c>
      <c r="O747" s="745">
        <v>188611.04</v>
      </c>
      <c r="P747" s="745">
        <v>330069.31</v>
      </c>
      <c r="Q747" s="745">
        <v>207661.05</v>
      </c>
      <c r="R747" s="745">
        <v>363406.84</v>
      </c>
      <c r="S747" s="745">
        <v>225408.27</v>
      </c>
      <c r="T747" s="745">
        <v>394464.47</v>
      </c>
    </row>
    <row r="748" spans="1:20">
      <c r="A748" s="744">
        <v>4</v>
      </c>
      <c r="B748" s="744" t="s">
        <v>1667</v>
      </c>
      <c r="C748" s="744"/>
      <c r="D748" s="744" t="s">
        <v>1258</v>
      </c>
      <c r="E748" s="744" t="s">
        <v>1595</v>
      </c>
      <c r="F748" s="744" t="s">
        <v>726</v>
      </c>
      <c r="G748" s="745">
        <v>80135.149999999994</v>
      </c>
      <c r="H748" s="745">
        <v>140236.51999999999</v>
      </c>
      <c r="I748" s="745">
        <v>109529.87</v>
      </c>
      <c r="J748" s="745">
        <v>191677.27</v>
      </c>
      <c r="K748" s="745">
        <v>138885.79</v>
      </c>
      <c r="L748" s="745">
        <v>243050.13</v>
      </c>
      <c r="M748" s="745">
        <v>183254.77</v>
      </c>
      <c r="N748" s="745">
        <v>320695.84000000003</v>
      </c>
      <c r="O748" s="745">
        <v>227262.56</v>
      </c>
      <c r="P748" s="745">
        <v>397709.48</v>
      </c>
      <c r="Q748" s="745">
        <v>256199.78</v>
      </c>
      <c r="R748" s="745">
        <v>448349.62</v>
      </c>
      <c r="S748" s="745">
        <v>284815.96000000002</v>
      </c>
      <c r="T748" s="745">
        <v>498427.92</v>
      </c>
    </row>
    <row r="749" spans="1:20">
      <c r="A749" s="744">
        <v>4</v>
      </c>
      <c r="B749" s="744" t="s">
        <v>1667</v>
      </c>
      <c r="C749" s="744"/>
      <c r="D749" s="744" t="s">
        <v>1258</v>
      </c>
      <c r="E749" s="744" t="s">
        <v>1595</v>
      </c>
      <c r="F749" s="744" t="s">
        <v>301</v>
      </c>
      <c r="G749" s="745">
        <v>84232.38</v>
      </c>
      <c r="H749" s="745">
        <v>134771.81</v>
      </c>
      <c r="I749" s="745">
        <v>117925.33</v>
      </c>
      <c r="J749" s="745">
        <v>188680.53</v>
      </c>
      <c r="K749" s="745">
        <v>151618.28</v>
      </c>
      <c r="L749" s="745">
        <v>242589.26</v>
      </c>
      <c r="M749" s="745">
        <v>202157.71</v>
      </c>
      <c r="N749" s="745">
        <v>323452.34999999998</v>
      </c>
      <c r="O749" s="745">
        <v>252697.14</v>
      </c>
      <c r="P749" s="745">
        <v>404315.43</v>
      </c>
      <c r="Q749" s="745">
        <v>286390.09000000003</v>
      </c>
      <c r="R749" s="745">
        <v>458224.16</v>
      </c>
      <c r="S749" s="745">
        <v>320083.05</v>
      </c>
      <c r="T749" s="745">
        <v>512132.88</v>
      </c>
    </row>
    <row r="750" spans="1:20">
      <c r="A750" s="744">
        <v>4</v>
      </c>
      <c r="B750" s="744" t="s">
        <v>1667</v>
      </c>
      <c r="C750" s="744"/>
      <c r="D750" s="744" t="s">
        <v>1258</v>
      </c>
      <c r="E750" s="744" t="s">
        <v>1335</v>
      </c>
      <c r="F750" s="744" t="s">
        <v>712</v>
      </c>
      <c r="G750" s="745">
        <v>104775.54</v>
      </c>
      <c r="H750" s="745">
        <v>183357.19</v>
      </c>
      <c r="I750" s="745">
        <v>135689.51999999999</v>
      </c>
      <c r="J750" s="745">
        <v>237456.65</v>
      </c>
      <c r="K750" s="745">
        <v>161963.75</v>
      </c>
      <c r="L750" s="745">
        <v>283436.57</v>
      </c>
      <c r="M750" s="745">
        <v>192769.47</v>
      </c>
      <c r="N750" s="745">
        <v>337346.58</v>
      </c>
      <c r="O750" s="745">
        <v>226707.02</v>
      </c>
      <c r="P750" s="745">
        <v>396737.29</v>
      </c>
      <c r="Q750" s="745">
        <v>248479.63</v>
      </c>
      <c r="R750" s="745">
        <v>434839.35</v>
      </c>
      <c r="S750" s="745">
        <v>269441.26</v>
      </c>
      <c r="T750" s="745">
        <v>471522.21</v>
      </c>
    </row>
    <row r="751" spans="1:20">
      <c r="A751" s="744">
        <v>4</v>
      </c>
      <c r="B751" s="744" t="s">
        <v>1667</v>
      </c>
      <c r="C751" s="744"/>
      <c r="D751" s="744" t="s">
        <v>1258</v>
      </c>
      <c r="E751" s="744" t="s">
        <v>1335</v>
      </c>
      <c r="F751" s="744" t="s">
        <v>719</v>
      </c>
      <c r="G751" s="745">
        <v>83673.59</v>
      </c>
      <c r="H751" s="745">
        <v>146428.78</v>
      </c>
      <c r="I751" s="745">
        <v>109286.61</v>
      </c>
      <c r="J751" s="745">
        <v>191251.57</v>
      </c>
      <c r="K751" s="745">
        <v>132054.07999999999</v>
      </c>
      <c r="L751" s="745">
        <v>231094.63</v>
      </c>
      <c r="M751" s="745">
        <v>160961.01999999999</v>
      </c>
      <c r="N751" s="745">
        <v>281681.78999999998</v>
      </c>
      <c r="O751" s="745">
        <v>190648.66</v>
      </c>
      <c r="P751" s="745">
        <v>333635.15000000002</v>
      </c>
      <c r="Q751" s="745">
        <v>209904.9</v>
      </c>
      <c r="R751" s="745">
        <v>367333.57</v>
      </c>
      <c r="S751" s="745">
        <v>227844.37</v>
      </c>
      <c r="T751" s="745">
        <v>398727.65</v>
      </c>
    </row>
    <row r="752" spans="1:20">
      <c r="A752" s="744">
        <v>4</v>
      </c>
      <c r="B752" s="744" t="s">
        <v>1667</v>
      </c>
      <c r="C752" s="744"/>
      <c r="D752" s="744" t="s">
        <v>1258</v>
      </c>
      <c r="E752" s="744" t="s">
        <v>1335</v>
      </c>
      <c r="F752" s="744" t="s">
        <v>726</v>
      </c>
      <c r="G752" s="745">
        <v>80996.19</v>
      </c>
      <c r="H752" s="745">
        <v>141743.32999999999</v>
      </c>
      <c r="I752" s="745">
        <v>110706.1</v>
      </c>
      <c r="J752" s="745">
        <v>193735.67</v>
      </c>
      <c r="K752" s="745">
        <v>140376.78</v>
      </c>
      <c r="L752" s="745">
        <v>245659.37</v>
      </c>
      <c r="M752" s="745">
        <v>185221.58</v>
      </c>
      <c r="N752" s="745">
        <v>324137.77</v>
      </c>
      <c r="O752" s="745">
        <v>229701.24</v>
      </c>
      <c r="P752" s="745">
        <v>401977.17</v>
      </c>
      <c r="Q752" s="745">
        <v>258948.62</v>
      </c>
      <c r="R752" s="745">
        <v>453160.09</v>
      </c>
      <c r="S752" s="745">
        <v>287871.43</v>
      </c>
      <c r="T752" s="745">
        <v>503775.01</v>
      </c>
    </row>
    <row r="753" spans="1:20">
      <c r="A753" s="744">
        <v>4</v>
      </c>
      <c r="B753" s="744" t="s">
        <v>1667</v>
      </c>
      <c r="C753" s="744"/>
      <c r="D753" s="744" t="s">
        <v>1258</v>
      </c>
      <c r="E753" s="744" t="s">
        <v>1335</v>
      </c>
      <c r="F753" s="744" t="s">
        <v>301</v>
      </c>
      <c r="G753" s="745">
        <v>85141.95</v>
      </c>
      <c r="H753" s="745">
        <v>136227.12</v>
      </c>
      <c r="I753" s="745">
        <v>119198.73</v>
      </c>
      <c r="J753" s="745">
        <v>190717.97</v>
      </c>
      <c r="K753" s="745">
        <v>153255.51</v>
      </c>
      <c r="L753" s="745">
        <v>245208.82</v>
      </c>
      <c r="M753" s="745">
        <v>204340.68</v>
      </c>
      <c r="N753" s="745">
        <v>326945.09999999998</v>
      </c>
      <c r="O753" s="745">
        <v>255425.85</v>
      </c>
      <c r="P753" s="745">
        <v>408681.37</v>
      </c>
      <c r="Q753" s="745">
        <v>289482.63</v>
      </c>
      <c r="R753" s="745">
        <v>463172.22</v>
      </c>
      <c r="S753" s="745">
        <v>323539.40999999997</v>
      </c>
      <c r="T753" s="745">
        <v>517663.07</v>
      </c>
    </row>
    <row r="754" spans="1:20">
      <c r="A754" s="744">
        <v>4</v>
      </c>
      <c r="B754" s="744" t="s">
        <v>1667</v>
      </c>
      <c r="C754" s="744"/>
      <c r="D754" s="744" t="s">
        <v>1258</v>
      </c>
      <c r="E754" s="744" t="s">
        <v>1619</v>
      </c>
      <c r="F754" s="744" t="s">
        <v>712</v>
      </c>
      <c r="G754" s="745">
        <v>105124.36</v>
      </c>
      <c r="H754" s="745">
        <v>183967.63</v>
      </c>
      <c r="I754" s="745">
        <v>136021.37</v>
      </c>
      <c r="J754" s="745">
        <v>238037.39</v>
      </c>
      <c r="K754" s="745">
        <v>162258.42000000001</v>
      </c>
      <c r="L754" s="745">
        <v>283952.23</v>
      </c>
      <c r="M754" s="745">
        <v>192974.4</v>
      </c>
      <c r="N754" s="745">
        <v>337705.2</v>
      </c>
      <c r="O754" s="745">
        <v>226855.56</v>
      </c>
      <c r="P754" s="745">
        <v>396997.24</v>
      </c>
      <c r="Q754" s="745">
        <v>248589.15</v>
      </c>
      <c r="R754" s="745">
        <v>435031.01</v>
      </c>
      <c r="S754" s="745">
        <v>269463.06</v>
      </c>
      <c r="T754" s="745">
        <v>471560.35</v>
      </c>
    </row>
    <row r="755" spans="1:20">
      <c r="A755" s="744">
        <v>4</v>
      </c>
      <c r="B755" s="744" t="s">
        <v>1667</v>
      </c>
      <c r="C755" s="744"/>
      <c r="D755" s="744" t="s">
        <v>1258</v>
      </c>
      <c r="E755" s="744" t="s">
        <v>1619</v>
      </c>
      <c r="F755" s="744" t="s">
        <v>719</v>
      </c>
      <c r="G755" s="745">
        <v>84710.52</v>
      </c>
      <c r="H755" s="745">
        <v>148243.41</v>
      </c>
      <c r="I755" s="745">
        <v>110479.43</v>
      </c>
      <c r="J755" s="745">
        <v>193339</v>
      </c>
      <c r="K755" s="745">
        <v>133324.04999999999</v>
      </c>
      <c r="L755" s="745">
        <v>233317.1</v>
      </c>
      <c r="M755" s="745">
        <v>162203.18</v>
      </c>
      <c r="N755" s="745">
        <v>283855.57</v>
      </c>
      <c r="O755" s="745">
        <v>191973.02</v>
      </c>
      <c r="P755" s="745">
        <v>335952.78</v>
      </c>
      <c r="Q755" s="745">
        <v>211272.29</v>
      </c>
      <c r="R755" s="745">
        <v>369726.5</v>
      </c>
      <c r="S755" s="745">
        <v>229222.58</v>
      </c>
      <c r="T755" s="745">
        <v>401139.52</v>
      </c>
    </row>
    <row r="756" spans="1:20">
      <c r="A756" s="744">
        <v>4</v>
      </c>
      <c r="B756" s="744" t="s">
        <v>1667</v>
      </c>
      <c r="C756" s="744"/>
      <c r="D756" s="744" t="s">
        <v>1258</v>
      </c>
      <c r="E756" s="744" t="s">
        <v>1619</v>
      </c>
      <c r="F756" s="744" t="s">
        <v>726</v>
      </c>
      <c r="G756" s="745">
        <v>82568.41</v>
      </c>
      <c r="H756" s="745">
        <v>144494.72</v>
      </c>
      <c r="I756" s="745">
        <v>112994.88</v>
      </c>
      <c r="J756" s="745">
        <v>197741.04</v>
      </c>
      <c r="K756" s="745">
        <v>143383.4</v>
      </c>
      <c r="L756" s="745">
        <v>250920.95</v>
      </c>
      <c r="M756" s="745">
        <v>189293.92</v>
      </c>
      <c r="N756" s="745">
        <v>331264.36</v>
      </c>
      <c r="O756" s="745">
        <v>234851.19</v>
      </c>
      <c r="P756" s="745">
        <v>410989.59</v>
      </c>
      <c r="Q756" s="745">
        <v>264830.21999999997</v>
      </c>
      <c r="R756" s="745">
        <v>463452.88</v>
      </c>
      <c r="S756" s="745">
        <v>294495.25</v>
      </c>
      <c r="T756" s="745">
        <v>515366.69</v>
      </c>
    </row>
    <row r="757" spans="1:20">
      <c r="A757" s="744">
        <v>4</v>
      </c>
      <c r="B757" s="744" t="s">
        <v>1667</v>
      </c>
      <c r="C757" s="744"/>
      <c r="D757" s="744" t="s">
        <v>1258</v>
      </c>
      <c r="E757" s="744" t="s">
        <v>1619</v>
      </c>
      <c r="F757" s="744" t="s">
        <v>301</v>
      </c>
      <c r="G757" s="745">
        <v>85823.09</v>
      </c>
      <c r="H757" s="745">
        <v>137316.94</v>
      </c>
      <c r="I757" s="745">
        <v>120152.32000000001</v>
      </c>
      <c r="J757" s="745">
        <v>192243.72</v>
      </c>
      <c r="K757" s="745">
        <v>154481.56</v>
      </c>
      <c r="L757" s="745">
        <v>247170.49</v>
      </c>
      <c r="M757" s="745">
        <v>205975.41</v>
      </c>
      <c r="N757" s="745">
        <v>329560.65999999997</v>
      </c>
      <c r="O757" s="745">
        <v>257469.26</v>
      </c>
      <c r="P757" s="745">
        <v>411950.82</v>
      </c>
      <c r="Q757" s="745">
        <v>291798.49</v>
      </c>
      <c r="R757" s="745">
        <v>466877.6</v>
      </c>
      <c r="S757" s="745">
        <v>326127.73</v>
      </c>
      <c r="T757" s="745">
        <v>521804.37</v>
      </c>
    </row>
    <row r="758" spans="1:20">
      <c r="A758" s="744">
        <v>4</v>
      </c>
      <c r="B758" s="744" t="s">
        <v>1667</v>
      </c>
      <c r="C758" s="744"/>
      <c r="D758" s="744" t="s">
        <v>1266</v>
      </c>
      <c r="E758" s="744" t="s">
        <v>1318</v>
      </c>
      <c r="F758" s="744" t="s">
        <v>712</v>
      </c>
      <c r="G758" s="745">
        <v>106958.11</v>
      </c>
      <c r="H758" s="745">
        <v>187176.69</v>
      </c>
      <c r="I758" s="745">
        <v>138482.82</v>
      </c>
      <c r="J758" s="745">
        <v>242344.94</v>
      </c>
      <c r="K758" s="745">
        <v>165269.82999999999</v>
      </c>
      <c r="L758" s="745">
        <v>289222.19</v>
      </c>
      <c r="M758" s="745">
        <v>196663.95</v>
      </c>
      <c r="N758" s="745">
        <v>344161.92</v>
      </c>
      <c r="O758" s="745">
        <v>231261.51</v>
      </c>
      <c r="P758" s="745">
        <v>404707.64</v>
      </c>
      <c r="Q758" s="745">
        <v>253456.75</v>
      </c>
      <c r="R758" s="745">
        <v>443549.31</v>
      </c>
      <c r="S758" s="745">
        <v>274811.38</v>
      </c>
      <c r="T758" s="745">
        <v>480919.91</v>
      </c>
    </row>
    <row r="759" spans="1:20">
      <c r="A759" s="744">
        <v>4</v>
      </c>
      <c r="B759" s="744" t="s">
        <v>1667</v>
      </c>
      <c r="C759" s="744"/>
      <c r="D759" s="744" t="s">
        <v>1266</v>
      </c>
      <c r="E759" s="744" t="s">
        <v>1318</v>
      </c>
      <c r="F759" s="744" t="s">
        <v>719</v>
      </c>
      <c r="G759" s="745">
        <v>85626.79</v>
      </c>
      <c r="H759" s="745">
        <v>149846.88</v>
      </c>
      <c r="I759" s="745">
        <v>111792.93</v>
      </c>
      <c r="J759" s="745">
        <v>195637.63</v>
      </c>
      <c r="K759" s="745">
        <v>135035.04</v>
      </c>
      <c r="L759" s="745">
        <v>236311.32</v>
      </c>
      <c r="M759" s="745">
        <v>164509.76000000001</v>
      </c>
      <c r="N759" s="745">
        <v>287892.08</v>
      </c>
      <c r="O759" s="745">
        <v>194811.2</v>
      </c>
      <c r="P759" s="745">
        <v>340919.61</v>
      </c>
      <c r="Q759" s="745">
        <v>214462.73</v>
      </c>
      <c r="R759" s="745">
        <v>375309.77</v>
      </c>
      <c r="S759" s="745">
        <v>232762.34</v>
      </c>
      <c r="T759" s="745">
        <v>407334.1</v>
      </c>
    </row>
    <row r="760" spans="1:20">
      <c r="A760" s="744">
        <v>4</v>
      </c>
      <c r="B760" s="744" t="s">
        <v>1667</v>
      </c>
      <c r="C760" s="744"/>
      <c r="D760" s="744" t="s">
        <v>1266</v>
      </c>
      <c r="E760" s="744" t="s">
        <v>1318</v>
      </c>
      <c r="F760" s="744" t="s">
        <v>726</v>
      </c>
      <c r="G760" s="745">
        <v>83044.47</v>
      </c>
      <c r="H760" s="745">
        <v>145327.81</v>
      </c>
      <c r="I760" s="745">
        <v>113544.46</v>
      </c>
      <c r="J760" s="745">
        <v>198702.8</v>
      </c>
      <c r="K760" s="745">
        <v>144004.79999999999</v>
      </c>
      <c r="L760" s="745">
        <v>252008.4</v>
      </c>
      <c r="M760" s="745">
        <v>190037.78</v>
      </c>
      <c r="N760" s="745">
        <v>332566.11</v>
      </c>
      <c r="O760" s="745">
        <v>235701.64</v>
      </c>
      <c r="P760" s="745">
        <v>412477.87</v>
      </c>
      <c r="Q760" s="745">
        <v>265734.08</v>
      </c>
      <c r="R760" s="745">
        <v>465034.64</v>
      </c>
      <c r="S760" s="745">
        <v>295438.42</v>
      </c>
      <c r="T760" s="745">
        <v>517017.24</v>
      </c>
    </row>
    <row r="761" spans="1:20">
      <c r="A761" s="744">
        <v>4</v>
      </c>
      <c r="B761" s="744" t="s">
        <v>1667</v>
      </c>
      <c r="C761" s="744"/>
      <c r="D761" s="744" t="s">
        <v>1266</v>
      </c>
      <c r="E761" s="744" t="s">
        <v>1318</v>
      </c>
      <c r="F761" s="744" t="s">
        <v>301</v>
      </c>
      <c r="G761" s="745">
        <v>87025.77</v>
      </c>
      <c r="H761" s="745">
        <v>139241.23000000001</v>
      </c>
      <c r="I761" s="745">
        <v>121836.07</v>
      </c>
      <c r="J761" s="745">
        <v>194937.72</v>
      </c>
      <c r="K761" s="745">
        <v>156646.38</v>
      </c>
      <c r="L761" s="745">
        <v>250634.21</v>
      </c>
      <c r="M761" s="745">
        <v>208861.84</v>
      </c>
      <c r="N761" s="745">
        <v>334178.95</v>
      </c>
      <c r="O761" s="745">
        <v>261077.3</v>
      </c>
      <c r="P761" s="745">
        <v>417723.69</v>
      </c>
      <c r="Q761" s="745">
        <v>295887.61</v>
      </c>
      <c r="R761" s="745">
        <v>473420.18</v>
      </c>
      <c r="S761" s="745">
        <v>330697.90999999997</v>
      </c>
      <c r="T761" s="745">
        <v>529116.67000000004</v>
      </c>
    </row>
    <row r="762" spans="1:20">
      <c r="A762" s="744">
        <v>4</v>
      </c>
      <c r="B762" s="744" t="s">
        <v>1667</v>
      </c>
      <c r="C762" s="744"/>
      <c r="D762" s="744" t="s">
        <v>1266</v>
      </c>
      <c r="E762" s="744" t="s">
        <v>1350</v>
      </c>
      <c r="F762" s="744" t="s">
        <v>712</v>
      </c>
      <c r="G762" s="745">
        <v>104593.86</v>
      </c>
      <c r="H762" s="745">
        <v>183039.25</v>
      </c>
      <c r="I762" s="745">
        <v>135351.23000000001</v>
      </c>
      <c r="J762" s="745">
        <v>236864.65</v>
      </c>
      <c r="K762" s="745">
        <v>161472.81</v>
      </c>
      <c r="L762" s="745">
        <v>282577.42</v>
      </c>
      <c r="M762" s="745">
        <v>192059.91</v>
      </c>
      <c r="N762" s="745">
        <v>336104.85</v>
      </c>
      <c r="O762" s="745">
        <v>225793.1</v>
      </c>
      <c r="P762" s="745">
        <v>395137.93</v>
      </c>
      <c r="Q762" s="745">
        <v>247432.16</v>
      </c>
      <c r="R762" s="745">
        <v>433006.27</v>
      </c>
      <c r="S762" s="745">
        <v>268222.13</v>
      </c>
      <c r="T762" s="745">
        <v>469388.72</v>
      </c>
    </row>
    <row r="763" spans="1:20">
      <c r="A763" s="744">
        <v>4</v>
      </c>
      <c r="B763" s="744" t="s">
        <v>1667</v>
      </c>
      <c r="C763" s="744"/>
      <c r="D763" s="744" t="s">
        <v>1266</v>
      </c>
      <c r="E763" s="744" t="s">
        <v>1350</v>
      </c>
      <c r="F763" s="744" t="s">
        <v>719</v>
      </c>
      <c r="G763" s="745">
        <v>84180.02</v>
      </c>
      <c r="H763" s="745">
        <v>147315.03</v>
      </c>
      <c r="I763" s="745">
        <v>109809.29</v>
      </c>
      <c r="J763" s="745">
        <v>192166.26</v>
      </c>
      <c r="K763" s="745">
        <v>132538.45000000001</v>
      </c>
      <c r="L763" s="745">
        <v>231942.29</v>
      </c>
      <c r="M763" s="745">
        <v>161288.70000000001</v>
      </c>
      <c r="N763" s="745">
        <v>282255.21999999997</v>
      </c>
      <c r="O763" s="745">
        <v>190910.56</v>
      </c>
      <c r="P763" s="745">
        <v>334093.46999999997</v>
      </c>
      <c r="Q763" s="745">
        <v>210115.3</v>
      </c>
      <c r="R763" s="745">
        <v>367701.77</v>
      </c>
      <c r="S763" s="745">
        <v>227981.65</v>
      </c>
      <c r="T763" s="745">
        <v>398967.89</v>
      </c>
    </row>
    <row r="764" spans="1:20">
      <c r="A764" s="744">
        <v>4</v>
      </c>
      <c r="B764" s="744" t="s">
        <v>1667</v>
      </c>
      <c r="C764" s="744"/>
      <c r="D764" s="744" t="s">
        <v>1266</v>
      </c>
      <c r="E764" s="744" t="s">
        <v>1350</v>
      </c>
      <c r="F764" s="744" t="s">
        <v>726</v>
      </c>
      <c r="G764" s="745">
        <v>81974.8</v>
      </c>
      <c r="H764" s="745">
        <v>143455.89000000001</v>
      </c>
      <c r="I764" s="745">
        <v>112163.81</v>
      </c>
      <c r="J764" s="745">
        <v>196286.67</v>
      </c>
      <c r="K764" s="745">
        <v>142314.89000000001</v>
      </c>
      <c r="L764" s="745">
        <v>249051.06</v>
      </c>
      <c r="M764" s="745">
        <v>187869.23</v>
      </c>
      <c r="N764" s="745">
        <v>328771.15999999997</v>
      </c>
      <c r="O764" s="745">
        <v>233070.34</v>
      </c>
      <c r="P764" s="745">
        <v>407873.09</v>
      </c>
      <c r="Q764" s="745">
        <v>262811.92</v>
      </c>
      <c r="R764" s="745">
        <v>459920.85</v>
      </c>
      <c r="S764" s="745">
        <v>292239.5</v>
      </c>
      <c r="T764" s="745">
        <v>511419.13</v>
      </c>
    </row>
    <row r="765" spans="1:20">
      <c r="A765" s="744">
        <v>4</v>
      </c>
      <c r="B765" s="744" t="s">
        <v>1667</v>
      </c>
      <c r="C765" s="744"/>
      <c r="D765" s="744" t="s">
        <v>1266</v>
      </c>
      <c r="E765" s="744" t="s">
        <v>1350</v>
      </c>
      <c r="F765" s="744" t="s">
        <v>301</v>
      </c>
      <c r="G765" s="745">
        <v>85335.97</v>
      </c>
      <c r="H765" s="745">
        <v>136537.54999999999</v>
      </c>
      <c r="I765" s="745">
        <v>119470.35</v>
      </c>
      <c r="J765" s="745">
        <v>191152.57</v>
      </c>
      <c r="K765" s="745">
        <v>153604.74</v>
      </c>
      <c r="L765" s="745">
        <v>245767.58</v>
      </c>
      <c r="M765" s="745">
        <v>204806.32</v>
      </c>
      <c r="N765" s="745">
        <v>327690.11</v>
      </c>
      <c r="O765" s="745">
        <v>256007.9</v>
      </c>
      <c r="P765" s="745">
        <v>409612.64</v>
      </c>
      <c r="Q765" s="745">
        <v>290142.28000000003</v>
      </c>
      <c r="R765" s="745">
        <v>464227.66</v>
      </c>
      <c r="S765" s="745">
        <v>324276.67</v>
      </c>
      <c r="T765" s="745">
        <v>518842.68</v>
      </c>
    </row>
    <row r="766" spans="1:20">
      <c r="A766" s="744">
        <v>4</v>
      </c>
      <c r="B766" s="744" t="s">
        <v>1667</v>
      </c>
      <c r="C766" s="744"/>
      <c r="D766" s="744" t="s">
        <v>1266</v>
      </c>
      <c r="E766" s="744" t="s">
        <v>1409</v>
      </c>
      <c r="F766" s="744" t="s">
        <v>712</v>
      </c>
      <c r="G766" s="745">
        <v>99819.33</v>
      </c>
      <c r="H766" s="745">
        <v>174683.83</v>
      </c>
      <c r="I766" s="745">
        <v>129320</v>
      </c>
      <c r="J766" s="745">
        <v>226310.01</v>
      </c>
      <c r="K766" s="745">
        <v>154402.35999999999</v>
      </c>
      <c r="L766" s="745">
        <v>270204.13</v>
      </c>
      <c r="M766" s="745">
        <v>183829.5</v>
      </c>
      <c r="N766" s="745">
        <v>321701.62</v>
      </c>
      <c r="O766" s="745">
        <v>216230.95</v>
      </c>
      <c r="P766" s="745">
        <v>378404.16</v>
      </c>
      <c r="Q766" s="745">
        <v>237019.24</v>
      </c>
      <c r="R766" s="745">
        <v>414783.67</v>
      </c>
      <c r="S766" s="745">
        <v>257053.73</v>
      </c>
      <c r="T766" s="745">
        <v>449844.02</v>
      </c>
    </row>
    <row r="767" spans="1:20">
      <c r="A767" s="744">
        <v>4</v>
      </c>
      <c r="B767" s="744" t="s">
        <v>1667</v>
      </c>
      <c r="C767" s="744"/>
      <c r="D767" s="744" t="s">
        <v>1266</v>
      </c>
      <c r="E767" s="744" t="s">
        <v>1409</v>
      </c>
      <c r="F767" s="744" t="s">
        <v>719</v>
      </c>
      <c r="G767" s="745">
        <v>79405.490000000005</v>
      </c>
      <c r="H767" s="745">
        <v>138959.6</v>
      </c>
      <c r="I767" s="745">
        <v>103778.06</v>
      </c>
      <c r="J767" s="745">
        <v>181611.61</v>
      </c>
      <c r="K767" s="745">
        <v>125468</v>
      </c>
      <c r="L767" s="745">
        <v>219569</v>
      </c>
      <c r="M767" s="745">
        <v>153058.28</v>
      </c>
      <c r="N767" s="745">
        <v>267851.99</v>
      </c>
      <c r="O767" s="745">
        <v>181348.4</v>
      </c>
      <c r="P767" s="745">
        <v>317359.7</v>
      </c>
      <c r="Q767" s="745">
        <v>199702.38</v>
      </c>
      <c r="R767" s="745">
        <v>349479.17</v>
      </c>
      <c r="S767" s="745">
        <v>216813.25</v>
      </c>
      <c r="T767" s="745">
        <v>379423.2</v>
      </c>
    </row>
    <row r="768" spans="1:20">
      <c r="A768" s="744">
        <v>4</v>
      </c>
      <c r="B768" s="744" t="s">
        <v>1667</v>
      </c>
      <c r="C768" s="744"/>
      <c r="D768" s="744" t="s">
        <v>1266</v>
      </c>
      <c r="E768" s="744" t="s">
        <v>1409</v>
      </c>
      <c r="F768" s="744" t="s">
        <v>726</v>
      </c>
      <c r="G768" s="745">
        <v>76632.22</v>
      </c>
      <c r="H768" s="745">
        <v>134106.39000000001</v>
      </c>
      <c r="I768" s="745">
        <v>104684.21</v>
      </c>
      <c r="J768" s="745">
        <v>183197.37</v>
      </c>
      <c r="K768" s="745">
        <v>132698.26</v>
      </c>
      <c r="L768" s="745">
        <v>232221.96</v>
      </c>
      <c r="M768" s="745">
        <v>175047.06</v>
      </c>
      <c r="N768" s="745">
        <v>306332.36</v>
      </c>
      <c r="O768" s="745">
        <v>217042.63</v>
      </c>
      <c r="P768" s="745">
        <v>379824.6</v>
      </c>
      <c r="Q768" s="745">
        <v>244647.18</v>
      </c>
      <c r="R768" s="745">
        <v>428132.56</v>
      </c>
      <c r="S768" s="745">
        <v>271937.74</v>
      </c>
      <c r="T768" s="745">
        <v>475891.04</v>
      </c>
    </row>
    <row r="769" spans="1:20">
      <c r="A769" s="744">
        <v>4</v>
      </c>
      <c r="B769" s="744" t="s">
        <v>1667</v>
      </c>
      <c r="C769" s="744"/>
      <c r="D769" s="744" t="s">
        <v>1266</v>
      </c>
      <c r="E769" s="744" t="s">
        <v>1409</v>
      </c>
      <c r="F769" s="744" t="s">
        <v>301</v>
      </c>
      <c r="G769" s="745">
        <v>80951.87</v>
      </c>
      <c r="H769" s="745">
        <v>129522.99</v>
      </c>
      <c r="I769" s="745">
        <v>113332.62</v>
      </c>
      <c r="J769" s="745">
        <v>181332.19</v>
      </c>
      <c r="K769" s="745">
        <v>145713.37</v>
      </c>
      <c r="L769" s="745">
        <v>233141.39</v>
      </c>
      <c r="M769" s="745">
        <v>194284.49</v>
      </c>
      <c r="N769" s="745">
        <v>310855.19</v>
      </c>
      <c r="O769" s="745">
        <v>242855.61</v>
      </c>
      <c r="P769" s="745">
        <v>388568.98</v>
      </c>
      <c r="Q769" s="745">
        <v>275236.36</v>
      </c>
      <c r="R769" s="745">
        <v>440378.18</v>
      </c>
      <c r="S769" s="745">
        <v>307617.11</v>
      </c>
      <c r="T769" s="745">
        <v>492187.38</v>
      </c>
    </row>
    <row r="770" spans="1:20">
      <c r="A770" s="744">
        <v>4</v>
      </c>
      <c r="B770" s="744" t="s">
        <v>1667</v>
      </c>
      <c r="C770" s="744"/>
      <c r="D770" s="744" t="s">
        <v>1266</v>
      </c>
      <c r="E770" s="744" t="s">
        <v>1394</v>
      </c>
      <c r="F770" s="744" t="s">
        <v>712</v>
      </c>
      <c r="G770" s="745">
        <v>105366.6</v>
      </c>
      <c r="H770" s="745">
        <v>184391.55</v>
      </c>
      <c r="I770" s="745">
        <v>136472.41</v>
      </c>
      <c r="J770" s="745">
        <v>238826.72</v>
      </c>
      <c r="K770" s="745">
        <v>162913.01</v>
      </c>
      <c r="L770" s="745">
        <v>285097.76</v>
      </c>
      <c r="M770" s="745">
        <v>193920.48</v>
      </c>
      <c r="N770" s="745">
        <v>339360.84</v>
      </c>
      <c r="O770" s="745">
        <v>228074.12</v>
      </c>
      <c r="P770" s="745">
        <v>399129.71</v>
      </c>
      <c r="Q770" s="745">
        <v>249985.77</v>
      </c>
      <c r="R770" s="745">
        <v>437475.11</v>
      </c>
      <c r="S770" s="745">
        <v>271088.57</v>
      </c>
      <c r="T770" s="745">
        <v>474405</v>
      </c>
    </row>
    <row r="771" spans="1:20">
      <c r="A771" s="744">
        <v>4</v>
      </c>
      <c r="B771" s="744" t="s">
        <v>1667</v>
      </c>
      <c r="C771" s="744"/>
      <c r="D771" s="744" t="s">
        <v>1266</v>
      </c>
      <c r="E771" s="744" t="s">
        <v>1394</v>
      </c>
      <c r="F771" s="744" t="s">
        <v>719</v>
      </c>
      <c r="G771" s="745">
        <v>84035.28</v>
      </c>
      <c r="H771" s="745">
        <v>147061.74</v>
      </c>
      <c r="I771" s="745">
        <v>109782.52</v>
      </c>
      <c r="J771" s="745">
        <v>192119.41</v>
      </c>
      <c r="K771" s="745">
        <v>132678.22</v>
      </c>
      <c r="L771" s="745">
        <v>232186.89</v>
      </c>
      <c r="M771" s="745">
        <v>161766.29</v>
      </c>
      <c r="N771" s="745">
        <v>283091.01</v>
      </c>
      <c r="O771" s="745">
        <v>191623.82</v>
      </c>
      <c r="P771" s="745">
        <v>335341.68</v>
      </c>
      <c r="Q771" s="745">
        <v>210991.75</v>
      </c>
      <c r="R771" s="745">
        <v>369235.57</v>
      </c>
      <c r="S771" s="745">
        <v>229039.54</v>
      </c>
      <c r="T771" s="745">
        <v>400819.19</v>
      </c>
    </row>
    <row r="772" spans="1:20">
      <c r="A772" s="744">
        <v>4</v>
      </c>
      <c r="B772" s="744" t="s">
        <v>1667</v>
      </c>
      <c r="C772" s="744"/>
      <c r="D772" s="744" t="s">
        <v>1266</v>
      </c>
      <c r="E772" s="744" t="s">
        <v>1394</v>
      </c>
      <c r="F772" s="744" t="s">
        <v>726</v>
      </c>
      <c r="G772" s="745">
        <v>81263.61</v>
      </c>
      <c r="H772" s="745">
        <v>142211.31</v>
      </c>
      <c r="I772" s="745">
        <v>111051.26</v>
      </c>
      <c r="J772" s="745">
        <v>194339.7</v>
      </c>
      <c r="K772" s="745">
        <v>140799.26</v>
      </c>
      <c r="L772" s="745">
        <v>246398.7</v>
      </c>
      <c r="M772" s="745">
        <v>185763.72</v>
      </c>
      <c r="N772" s="745">
        <v>325086.51</v>
      </c>
      <c r="O772" s="745">
        <v>230359.07</v>
      </c>
      <c r="P772" s="745">
        <v>403128.36</v>
      </c>
      <c r="Q772" s="745">
        <v>259679.17</v>
      </c>
      <c r="R772" s="745">
        <v>454438.54</v>
      </c>
      <c r="S772" s="745">
        <v>288671.15999999997</v>
      </c>
      <c r="T772" s="745">
        <v>505174.53</v>
      </c>
    </row>
    <row r="773" spans="1:20">
      <c r="A773" s="744">
        <v>4</v>
      </c>
      <c r="B773" s="744" t="s">
        <v>1667</v>
      </c>
      <c r="C773" s="744"/>
      <c r="D773" s="744" t="s">
        <v>1266</v>
      </c>
      <c r="E773" s="744" t="s">
        <v>1394</v>
      </c>
      <c r="F773" s="744" t="s">
        <v>301</v>
      </c>
      <c r="G773" s="745">
        <v>85564.4</v>
      </c>
      <c r="H773" s="745">
        <v>136903.04000000001</v>
      </c>
      <c r="I773" s="745">
        <v>119790.16</v>
      </c>
      <c r="J773" s="745">
        <v>191664.26</v>
      </c>
      <c r="K773" s="745">
        <v>154015.92000000001</v>
      </c>
      <c r="L773" s="745">
        <v>246425.48</v>
      </c>
      <c r="M773" s="745">
        <v>205354.56</v>
      </c>
      <c r="N773" s="745">
        <v>328567.3</v>
      </c>
      <c r="O773" s="745">
        <v>256693.2</v>
      </c>
      <c r="P773" s="745">
        <v>410709.13</v>
      </c>
      <c r="Q773" s="745">
        <v>290918.96000000002</v>
      </c>
      <c r="R773" s="745">
        <v>465470.35</v>
      </c>
      <c r="S773" s="745">
        <v>325144.71999999997</v>
      </c>
      <c r="T773" s="745">
        <v>520231.56</v>
      </c>
    </row>
    <row r="774" spans="1:20">
      <c r="A774" s="744">
        <v>4</v>
      </c>
      <c r="B774" s="744" t="s">
        <v>1667</v>
      </c>
      <c r="C774" s="744"/>
      <c r="D774" s="744" t="s">
        <v>1266</v>
      </c>
      <c r="E774" s="744" t="s">
        <v>1492</v>
      </c>
      <c r="F774" s="744" t="s">
        <v>712</v>
      </c>
      <c r="G774" s="745">
        <v>103653.97</v>
      </c>
      <c r="H774" s="745">
        <v>181394.45</v>
      </c>
      <c r="I774" s="745">
        <v>134236.48000000001</v>
      </c>
      <c r="J774" s="745">
        <v>234913.85</v>
      </c>
      <c r="K774" s="745">
        <v>160228.9</v>
      </c>
      <c r="L774" s="745">
        <v>280400.57</v>
      </c>
      <c r="M774" s="745">
        <v>190703.97</v>
      </c>
      <c r="N774" s="745">
        <v>333731.96000000002</v>
      </c>
      <c r="O774" s="745">
        <v>224277.46</v>
      </c>
      <c r="P774" s="745">
        <v>392485.56</v>
      </c>
      <c r="Q774" s="745">
        <v>245816.49</v>
      </c>
      <c r="R774" s="745">
        <v>430178.86</v>
      </c>
      <c r="S774" s="745">
        <v>266553.02</v>
      </c>
      <c r="T774" s="745">
        <v>466467.79</v>
      </c>
    </row>
    <row r="775" spans="1:20">
      <c r="A775" s="744">
        <v>4</v>
      </c>
      <c r="B775" s="744" t="s">
        <v>1667</v>
      </c>
      <c r="C775" s="744"/>
      <c r="D775" s="744" t="s">
        <v>1266</v>
      </c>
      <c r="E775" s="744" t="s">
        <v>1492</v>
      </c>
      <c r="F775" s="744" t="s">
        <v>719</v>
      </c>
      <c r="G775" s="745">
        <v>82781.39</v>
      </c>
      <c r="H775" s="745">
        <v>144867.44</v>
      </c>
      <c r="I775" s="745">
        <v>108120.56</v>
      </c>
      <c r="J775" s="745">
        <v>189210.99</v>
      </c>
      <c r="K775" s="745">
        <v>130644.32</v>
      </c>
      <c r="L775" s="745">
        <v>228627.57</v>
      </c>
      <c r="M775" s="745">
        <v>159241.26999999999</v>
      </c>
      <c r="N775" s="745">
        <v>278672.21999999997</v>
      </c>
      <c r="O775" s="745">
        <v>188611.04</v>
      </c>
      <c r="P775" s="745">
        <v>330069.31</v>
      </c>
      <c r="Q775" s="745">
        <v>207661.05</v>
      </c>
      <c r="R775" s="745">
        <v>363406.84</v>
      </c>
      <c r="S775" s="745">
        <v>225408.27</v>
      </c>
      <c r="T775" s="745">
        <v>394464.47</v>
      </c>
    </row>
    <row r="776" spans="1:20">
      <c r="A776" s="744">
        <v>4</v>
      </c>
      <c r="B776" s="744" t="s">
        <v>1667</v>
      </c>
      <c r="C776" s="744"/>
      <c r="D776" s="744" t="s">
        <v>1266</v>
      </c>
      <c r="E776" s="744" t="s">
        <v>1492</v>
      </c>
      <c r="F776" s="744" t="s">
        <v>726</v>
      </c>
      <c r="G776" s="745">
        <v>80135.149999999994</v>
      </c>
      <c r="H776" s="745">
        <v>140236.51999999999</v>
      </c>
      <c r="I776" s="745">
        <v>109529.87</v>
      </c>
      <c r="J776" s="745">
        <v>191677.27</v>
      </c>
      <c r="K776" s="745">
        <v>138885.79</v>
      </c>
      <c r="L776" s="745">
        <v>243050.13</v>
      </c>
      <c r="M776" s="745">
        <v>183254.77</v>
      </c>
      <c r="N776" s="745">
        <v>320695.84000000003</v>
      </c>
      <c r="O776" s="745">
        <v>227262.56</v>
      </c>
      <c r="P776" s="745">
        <v>397709.48</v>
      </c>
      <c r="Q776" s="745">
        <v>256199.78</v>
      </c>
      <c r="R776" s="745">
        <v>448349.62</v>
      </c>
      <c r="S776" s="745">
        <v>284815.96000000002</v>
      </c>
      <c r="T776" s="745">
        <v>498427.92</v>
      </c>
    </row>
    <row r="777" spans="1:20">
      <c r="A777" s="744">
        <v>4</v>
      </c>
      <c r="B777" s="744" t="s">
        <v>1667</v>
      </c>
      <c r="C777" s="744"/>
      <c r="D777" s="744" t="s">
        <v>1266</v>
      </c>
      <c r="E777" s="744" t="s">
        <v>1492</v>
      </c>
      <c r="F777" s="744" t="s">
        <v>301</v>
      </c>
      <c r="G777" s="745">
        <v>84232.38</v>
      </c>
      <c r="H777" s="745">
        <v>134771.81</v>
      </c>
      <c r="I777" s="745">
        <v>117925.33</v>
      </c>
      <c r="J777" s="745">
        <v>188680.53</v>
      </c>
      <c r="K777" s="745">
        <v>151618.28</v>
      </c>
      <c r="L777" s="745">
        <v>242589.26</v>
      </c>
      <c r="M777" s="745">
        <v>202157.71</v>
      </c>
      <c r="N777" s="745">
        <v>323452.34999999998</v>
      </c>
      <c r="O777" s="745">
        <v>252697.14</v>
      </c>
      <c r="P777" s="745">
        <v>404315.43</v>
      </c>
      <c r="Q777" s="745">
        <v>286390.09000000003</v>
      </c>
      <c r="R777" s="745">
        <v>458224.16</v>
      </c>
      <c r="S777" s="745">
        <v>320083.05</v>
      </c>
      <c r="T777" s="745">
        <v>512132.88</v>
      </c>
    </row>
    <row r="778" spans="1:20">
      <c r="A778" s="744">
        <v>4</v>
      </c>
      <c r="B778" s="744" t="s">
        <v>1667</v>
      </c>
      <c r="C778" s="744"/>
      <c r="D778" s="744" t="s">
        <v>1266</v>
      </c>
      <c r="E778" s="744" t="s">
        <v>1527</v>
      </c>
      <c r="F778" s="744" t="s">
        <v>712</v>
      </c>
      <c r="G778" s="745">
        <v>104714.98</v>
      </c>
      <c r="H778" s="745">
        <v>183251.21</v>
      </c>
      <c r="I778" s="745">
        <v>135576.75</v>
      </c>
      <c r="J778" s="745">
        <v>237259.32</v>
      </c>
      <c r="K778" s="745">
        <v>161800.10999999999</v>
      </c>
      <c r="L778" s="745">
        <v>283150.19</v>
      </c>
      <c r="M778" s="745">
        <v>192532.95</v>
      </c>
      <c r="N778" s="745">
        <v>336932.67</v>
      </c>
      <c r="O778" s="745">
        <v>226402.38</v>
      </c>
      <c r="P778" s="745">
        <v>396204.17</v>
      </c>
      <c r="Q778" s="745">
        <v>248130.47</v>
      </c>
      <c r="R778" s="745">
        <v>434228.33</v>
      </c>
      <c r="S778" s="745">
        <v>269034.89</v>
      </c>
      <c r="T778" s="745">
        <v>470811.05</v>
      </c>
    </row>
    <row r="779" spans="1:20">
      <c r="A779" s="744">
        <v>4</v>
      </c>
      <c r="B779" s="744" t="s">
        <v>1667</v>
      </c>
      <c r="C779" s="744"/>
      <c r="D779" s="744" t="s">
        <v>1266</v>
      </c>
      <c r="E779" s="744" t="s">
        <v>1527</v>
      </c>
      <c r="F779" s="744" t="s">
        <v>719</v>
      </c>
      <c r="G779" s="745">
        <v>83842.399999999994</v>
      </c>
      <c r="H779" s="745">
        <v>146724.19</v>
      </c>
      <c r="I779" s="745">
        <v>109460.84</v>
      </c>
      <c r="J779" s="745">
        <v>191556.46</v>
      </c>
      <c r="K779" s="745">
        <v>132215.53</v>
      </c>
      <c r="L779" s="745">
        <v>231377.18</v>
      </c>
      <c r="M779" s="745">
        <v>161070.25</v>
      </c>
      <c r="N779" s="745">
        <v>281872.93</v>
      </c>
      <c r="O779" s="745">
        <v>190735.96</v>
      </c>
      <c r="P779" s="745">
        <v>333787.92</v>
      </c>
      <c r="Q779" s="745">
        <v>209975.03</v>
      </c>
      <c r="R779" s="745">
        <v>367456.3</v>
      </c>
      <c r="S779" s="745">
        <v>227890.13</v>
      </c>
      <c r="T779" s="745">
        <v>398807.73</v>
      </c>
    </row>
    <row r="780" spans="1:20">
      <c r="A780" s="744">
        <v>4</v>
      </c>
      <c r="B780" s="744" t="s">
        <v>1667</v>
      </c>
      <c r="C780" s="744"/>
      <c r="D780" s="744" t="s">
        <v>1266</v>
      </c>
      <c r="E780" s="744" t="s">
        <v>1527</v>
      </c>
      <c r="F780" s="744" t="s">
        <v>726</v>
      </c>
      <c r="G780" s="745">
        <v>81322.39</v>
      </c>
      <c r="H780" s="745">
        <v>142314.18</v>
      </c>
      <c r="I780" s="745">
        <v>111192</v>
      </c>
      <c r="J780" s="745">
        <v>194586</v>
      </c>
      <c r="K780" s="745">
        <v>141022.82</v>
      </c>
      <c r="L780" s="745">
        <v>246789.93</v>
      </c>
      <c r="M780" s="745">
        <v>186104.13</v>
      </c>
      <c r="N780" s="745">
        <v>325682.23</v>
      </c>
      <c r="O780" s="745">
        <v>230824.27</v>
      </c>
      <c r="P780" s="745">
        <v>403942.47</v>
      </c>
      <c r="Q780" s="745">
        <v>260236.39</v>
      </c>
      <c r="R780" s="745">
        <v>455413.68</v>
      </c>
      <c r="S780" s="745">
        <v>289327.45</v>
      </c>
      <c r="T780" s="745">
        <v>506323.04</v>
      </c>
    </row>
    <row r="781" spans="1:20">
      <c r="A781" s="744">
        <v>4</v>
      </c>
      <c r="B781" s="744" t="s">
        <v>1667</v>
      </c>
      <c r="C781" s="744"/>
      <c r="D781" s="744" t="s">
        <v>1266</v>
      </c>
      <c r="E781" s="744" t="s">
        <v>1527</v>
      </c>
      <c r="F781" s="744" t="s">
        <v>301</v>
      </c>
      <c r="G781" s="745">
        <v>85206.62</v>
      </c>
      <c r="H781" s="745">
        <v>136330.6</v>
      </c>
      <c r="I781" s="745">
        <v>119289.27</v>
      </c>
      <c r="J781" s="745">
        <v>190862.84</v>
      </c>
      <c r="K781" s="745">
        <v>153371.92000000001</v>
      </c>
      <c r="L781" s="745">
        <v>245395.08</v>
      </c>
      <c r="M781" s="745">
        <v>204495.89</v>
      </c>
      <c r="N781" s="745">
        <v>327193.44</v>
      </c>
      <c r="O781" s="745">
        <v>255619.87</v>
      </c>
      <c r="P781" s="745">
        <v>408991.79</v>
      </c>
      <c r="Q781" s="745">
        <v>289702.52</v>
      </c>
      <c r="R781" s="745">
        <v>463524.03</v>
      </c>
      <c r="S781" s="745">
        <v>323785.17</v>
      </c>
      <c r="T781" s="745">
        <v>518056.27</v>
      </c>
    </row>
    <row r="782" spans="1:20">
      <c r="A782" s="744">
        <v>4</v>
      </c>
      <c r="B782" s="744" t="s">
        <v>1667</v>
      </c>
      <c r="C782" s="744"/>
      <c r="D782" s="744" t="s">
        <v>1268</v>
      </c>
      <c r="E782" s="744" t="s">
        <v>1320</v>
      </c>
      <c r="F782" s="744" t="s">
        <v>712</v>
      </c>
      <c r="G782" s="745">
        <v>100001.01</v>
      </c>
      <c r="H782" s="745">
        <v>175001.77</v>
      </c>
      <c r="I782" s="745">
        <v>129658.29</v>
      </c>
      <c r="J782" s="745">
        <v>226902.01</v>
      </c>
      <c r="K782" s="745">
        <v>154893.31</v>
      </c>
      <c r="L782" s="745">
        <v>271063.28999999998</v>
      </c>
      <c r="M782" s="745">
        <v>184539.07</v>
      </c>
      <c r="N782" s="745">
        <v>322943.35999999999</v>
      </c>
      <c r="O782" s="745">
        <v>217144.87</v>
      </c>
      <c r="P782" s="745">
        <v>380003.53</v>
      </c>
      <c r="Q782" s="745">
        <v>238066.72</v>
      </c>
      <c r="R782" s="745">
        <v>416616.76</v>
      </c>
      <c r="S782" s="745">
        <v>258272.87</v>
      </c>
      <c r="T782" s="745">
        <v>451977.53</v>
      </c>
    </row>
    <row r="783" spans="1:20">
      <c r="A783" s="744">
        <v>4</v>
      </c>
      <c r="B783" s="744" t="s">
        <v>1667</v>
      </c>
      <c r="C783" s="744"/>
      <c r="D783" s="744" t="s">
        <v>1268</v>
      </c>
      <c r="E783" s="744" t="s">
        <v>1320</v>
      </c>
      <c r="F783" s="744" t="s">
        <v>719</v>
      </c>
      <c r="G783" s="745">
        <v>78899.06</v>
      </c>
      <c r="H783" s="745">
        <v>138073.35999999999</v>
      </c>
      <c r="I783" s="745">
        <v>103255.38</v>
      </c>
      <c r="J783" s="745">
        <v>180696.92</v>
      </c>
      <c r="K783" s="745">
        <v>124983.63</v>
      </c>
      <c r="L783" s="745">
        <v>218721.35</v>
      </c>
      <c r="M783" s="745">
        <v>152730.62</v>
      </c>
      <c r="N783" s="745">
        <v>267278.58</v>
      </c>
      <c r="O783" s="745">
        <v>181086.51</v>
      </c>
      <c r="P783" s="745">
        <v>316901.39</v>
      </c>
      <c r="Q783" s="745">
        <v>199491.99</v>
      </c>
      <c r="R783" s="745">
        <v>349110.98</v>
      </c>
      <c r="S783" s="745">
        <v>216675.98</v>
      </c>
      <c r="T783" s="745">
        <v>379182.96</v>
      </c>
    </row>
    <row r="784" spans="1:20">
      <c r="A784" s="744">
        <v>4</v>
      </c>
      <c r="B784" s="744" t="s">
        <v>1667</v>
      </c>
      <c r="C784" s="744"/>
      <c r="D784" s="744" t="s">
        <v>1268</v>
      </c>
      <c r="E784" s="744" t="s">
        <v>1320</v>
      </c>
      <c r="F784" s="744" t="s">
        <v>726</v>
      </c>
      <c r="G784" s="745">
        <v>75653.62</v>
      </c>
      <c r="H784" s="745">
        <v>132393.84</v>
      </c>
      <c r="I784" s="745">
        <v>103226.5</v>
      </c>
      <c r="J784" s="745">
        <v>180646.38</v>
      </c>
      <c r="K784" s="745">
        <v>130760.16</v>
      </c>
      <c r="L784" s="745">
        <v>228830.28</v>
      </c>
      <c r="M784" s="745">
        <v>172399.42</v>
      </c>
      <c r="N784" s="745">
        <v>301698.99</v>
      </c>
      <c r="O784" s="745">
        <v>213673.54</v>
      </c>
      <c r="P784" s="745">
        <v>373928.69</v>
      </c>
      <c r="Q784" s="745">
        <v>240783.9</v>
      </c>
      <c r="R784" s="745">
        <v>421371.82</v>
      </c>
      <c r="S784" s="745">
        <v>267569.68</v>
      </c>
      <c r="T784" s="745">
        <v>468246.94</v>
      </c>
    </row>
    <row r="785" spans="1:20">
      <c r="A785" s="744">
        <v>4</v>
      </c>
      <c r="B785" s="744" t="s">
        <v>1667</v>
      </c>
      <c r="C785" s="744"/>
      <c r="D785" s="744" t="s">
        <v>1268</v>
      </c>
      <c r="E785" s="744" t="s">
        <v>1320</v>
      </c>
      <c r="F785" s="744" t="s">
        <v>301</v>
      </c>
      <c r="G785" s="745">
        <v>80757.86</v>
      </c>
      <c r="H785" s="745">
        <v>129212.58</v>
      </c>
      <c r="I785" s="745">
        <v>113061</v>
      </c>
      <c r="J785" s="745">
        <v>180897.61</v>
      </c>
      <c r="K785" s="745">
        <v>145364.15</v>
      </c>
      <c r="L785" s="745">
        <v>232582.64</v>
      </c>
      <c r="M785" s="745">
        <v>193818.86</v>
      </c>
      <c r="N785" s="745">
        <v>310110.18</v>
      </c>
      <c r="O785" s="745">
        <v>242273.58</v>
      </c>
      <c r="P785" s="745">
        <v>387637.73</v>
      </c>
      <c r="Q785" s="745">
        <v>274576.71999999997</v>
      </c>
      <c r="R785" s="745">
        <v>439322.76</v>
      </c>
      <c r="S785" s="745">
        <v>306879.86</v>
      </c>
      <c r="T785" s="745">
        <v>491007.79</v>
      </c>
    </row>
    <row r="786" spans="1:20">
      <c r="A786" s="744">
        <v>4</v>
      </c>
      <c r="B786" s="744" t="s">
        <v>1667</v>
      </c>
      <c r="C786" s="744"/>
      <c r="D786" s="744" t="s">
        <v>1268</v>
      </c>
      <c r="E786" s="744" t="s">
        <v>1350</v>
      </c>
      <c r="F786" s="744" t="s">
        <v>712</v>
      </c>
      <c r="G786" s="745">
        <v>91801.23</v>
      </c>
      <c r="H786" s="745">
        <v>160652.14000000001</v>
      </c>
      <c r="I786" s="745">
        <v>119155.2</v>
      </c>
      <c r="J786" s="745">
        <v>208521.60000000001</v>
      </c>
      <c r="K786" s="745">
        <v>142454.63</v>
      </c>
      <c r="L786" s="745">
        <v>249295.61</v>
      </c>
      <c r="M786" s="745">
        <v>169875.63</v>
      </c>
      <c r="N786" s="745">
        <v>297282.34999999998</v>
      </c>
      <c r="O786" s="745">
        <v>199989.4</v>
      </c>
      <c r="P786" s="745">
        <v>349981.44</v>
      </c>
      <c r="Q786" s="745">
        <v>219315.23</v>
      </c>
      <c r="R786" s="745">
        <v>383801.66</v>
      </c>
      <c r="S786" s="745">
        <v>238033.36</v>
      </c>
      <c r="T786" s="745">
        <v>416558.38</v>
      </c>
    </row>
    <row r="787" spans="1:20">
      <c r="A787" s="744">
        <v>4</v>
      </c>
      <c r="B787" s="744" t="s">
        <v>1667</v>
      </c>
      <c r="C787" s="744"/>
      <c r="D787" s="744" t="s">
        <v>1268</v>
      </c>
      <c r="E787" s="744" t="s">
        <v>1350</v>
      </c>
      <c r="F787" s="744" t="s">
        <v>719</v>
      </c>
      <c r="G787" s="745">
        <v>71616.75</v>
      </c>
      <c r="H787" s="745">
        <v>125329.32</v>
      </c>
      <c r="I787" s="745">
        <v>93900.25</v>
      </c>
      <c r="J787" s="745">
        <v>164325.43</v>
      </c>
      <c r="K787" s="745">
        <v>113845.38</v>
      </c>
      <c r="L787" s="745">
        <v>199229.41</v>
      </c>
      <c r="M787" s="745">
        <v>139450.16</v>
      </c>
      <c r="N787" s="745">
        <v>244037.78</v>
      </c>
      <c r="O787" s="745">
        <v>165498.78</v>
      </c>
      <c r="P787" s="745">
        <v>289622.87</v>
      </c>
      <c r="Q787" s="745">
        <v>182417.66</v>
      </c>
      <c r="R787" s="745">
        <v>319230.90999999997</v>
      </c>
      <c r="S787" s="745">
        <v>198245.03</v>
      </c>
      <c r="T787" s="745">
        <v>346928.8</v>
      </c>
    </row>
    <row r="788" spans="1:20">
      <c r="A788" s="744">
        <v>4</v>
      </c>
      <c r="B788" s="744" t="s">
        <v>1667</v>
      </c>
      <c r="C788" s="744"/>
      <c r="D788" s="744" t="s">
        <v>1268</v>
      </c>
      <c r="E788" s="744" t="s">
        <v>1350</v>
      </c>
      <c r="F788" s="744" t="s">
        <v>726</v>
      </c>
      <c r="G788" s="745">
        <v>68054.149999999994</v>
      </c>
      <c r="H788" s="745">
        <v>119094.76</v>
      </c>
      <c r="I788" s="745">
        <v>92704.13</v>
      </c>
      <c r="J788" s="745">
        <v>162232.22</v>
      </c>
      <c r="K788" s="745">
        <v>117316.59</v>
      </c>
      <c r="L788" s="745">
        <v>205304.04</v>
      </c>
      <c r="M788" s="745">
        <v>154559.34</v>
      </c>
      <c r="N788" s="745">
        <v>270478.84999999998</v>
      </c>
      <c r="O788" s="745">
        <v>191452.82</v>
      </c>
      <c r="P788" s="745">
        <v>335042.43</v>
      </c>
      <c r="Q788" s="745">
        <v>215660.39</v>
      </c>
      <c r="R788" s="745">
        <v>377405.68</v>
      </c>
      <c r="S788" s="745">
        <v>239557.49</v>
      </c>
      <c r="T788" s="745">
        <v>419225.61</v>
      </c>
    </row>
    <row r="789" spans="1:20">
      <c r="A789" s="744">
        <v>4</v>
      </c>
      <c r="B789" s="744" t="s">
        <v>1667</v>
      </c>
      <c r="C789" s="744"/>
      <c r="D789" s="744" t="s">
        <v>1268</v>
      </c>
      <c r="E789" s="744" t="s">
        <v>1350</v>
      </c>
      <c r="F789" s="744" t="s">
        <v>301</v>
      </c>
      <c r="G789" s="745">
        <v>73709.72</v>
      </c>
      <c r="H789" s="745">
        <v>117935.55</v>
      </c>
      <c r="I789" s="745">
        <v>103193.61</v>
      </c>
      <c r="J789" s="745">
        <v>165109.78</v>
      </c>
      <c r="K789" s="745">
        <v>132677.5</v>
      </c>
      <c r="L789" s="745">
        <v>212284</v>
      </c>
      <c r="M789" s="745">
        <v>176903.33</v>
      </c>
      <c r="N789" s="745">
        <v>283045.33</v>
      </c>
      <c r="O789" s="745">
        <v>221129.16</v>
      </c>
      <c r="P789" s="745">
        <v>353806.66</v>
      </c>
      <c r="Q789" s="745">
        <v>250613.05</v>
      </c>
      <c r="R789" s="745">
        <v>400980.88</v>
      </c>
      <c r="S789" s="745">
        <v>280096.94</v>
      </c>
      <c r="T789" s="745">
        <v>448155.11</v>
      </c>
    </row>
    <row r="790" spans="1:20">
      <c r="A790" s="744">
        <v>4</v>
      </c>
      <c r="B790" s="744" t="s">
        <v>1667</v>
      </c>
      <c r="C790" s="744"/>
      <c r="D790" s="744" t="s">
        <v>1268</v>
      </c>
      <c r="E790" s="744" t="s">
        <v>1411</v>
      </c>
      <c r="F790" s="744" t="s">
        <v>712</v>
      </c>
      <c r="G790" s="745">
        <v>97227.37</v>
      </c>
      <c r="H790" s="745">
        <v>170147.9</v>
      </c>
      <c r="I790" s="745">
        <v>126082.08</v>
      </c>
      <c r="J790" s="745">
        <v>220643.64</v>
      </c>
      <c r="K790" s="745">
        <v>150637.98000000001</v>
      </c>
      <c r="L790" s="745">
        <v>263616.46000000002</v>
      </c>
      <c r="M790" s="745">
        <v>179493.57</v>
      </c>
      <c r="N790" s="745">
        <v>314113.74</v>
      </c>
      <c r="O790" s="745">
        <v>211223.28</v>
      </c>
      <c r="P790" s="745">
        <v>369640.74</v>
      </c>
      <c r="Q790" s="745">
        <v>231583.44</v>
      </c>
      <c r="R790" s="745">
        <v>405271.03</v>
      </c>
      <c r="S790" s="745">
        <v>251255.44</v>
      </c>
      <c r="T790" s="745">
        <v>439697.02</v>
      </c>
    </row>
    <row r="791" spans="1:20">
      <c r="A791" s="744">
        <v>4</v>
      </c>
      <c r="B791" s="744" t="s">
        <v>1667</v>
      </c>
      <c r="C791" s="744"/>
      <c r="D791" s="744" t="s">
        <v>1268</v>
      </c>
      <c r="E791" s="744" t="s">
        <v>1411</v>
      </c>
      <c r="F791" s="744" t="s">
        <v>719</v>
      </c>
      <c r="G791" s="745">
        <v>76584.160000000003</v>
      </c>
      <c r="H791" s="745">
        <v>134022.29</v>
      </c>
      <c r="I791" s="745">
        <v>100253.15</v>
      </c>
      <c r="J791" s="745">
        <v>175443.02</v>
      </c>
      <c r="K791" s="745">
        <v>121378.51</v>
      </c>
      <c r="L791" s="745">
        <v>212412.4</v>
      </c>
      <c r="M791" s="745">
        <v>148376.60999999999</v>
      </c>
      <c r="N791" s="745">
        <v>259659.06</v>
      </c>
      <c r="O791" s="745">
        <v>175948.79</v>
      </c>
      <c r="P791" s="745">
        <v>307910.39</v>
      </c>
      <c r="Q791" s="745">
        <v>193847.3</v>
      </c>
      <c r="R791" s="745">
        <v>339232.77</v>
      </c>
      <c r="S791" s="745">
        <v>210562.83</v>
      </c>
      <c r="T791" s="745">
        <v>368484.95</v>
      </c>
    </row>
    <row r="792" spans="1:20">
      <c r="A792" s="744">
        <v>4</v>
      </c>
      <c r="B792" s="744" t="s">
        <v>1667</v>
      </c>
      <c r="C792" s="744"/>
      <c r="D792" s="744" t="s">
        <v>1268</v>
      </c>
      <c r="E792" s="744" t="s">
        <v>1411</v>
      </c>
      <c r="F792" s="744" t="s">
        <v>726</v>
      </c>
      <c r="G792" s="745">
        <v>73337.929999999993</v>
      </c>
      <c r="H792" s="745">
        <v>128341.38</v>
      </c>
      <c r="I792" s="745">
        <v>100042.98</v>
      </c>
      <c r="J792" s="745">
        <v>175075.21</v>
      </c>
      <c r="K792" s="745">
        <v>126709.66</v>
      </c>
      <c r="L792" s="745">
        <v>221741.9</v>
      </c>
      <c r="M792" s="745">
        <v>167041.09</v>
      </c>
      <c r="N792" s="745">
        <v>292321.90999999997</v>
      </c>
      <c r="O792" s="745">
        <v>207015.31</v>
      </c>
      <c r="P792" s="745">
        <v>362276.8</v>
      </c>
      <c r="Q792" s="745">
        <v>233267.89</v>
      </c>
      <c r="R792" s="745">
        <v>408218.81</v>
      </c>
      <c r="S792" s="745">
        <v>259202.96</v>
      </c>
      <c r="T792" s="745">
        <v>453605.17</v>
      </c>
    </row>
    <row r="793" spans="1:20">
      <c r="A793" s="744">
        <v>4</v>
      </c>
      <c r="B793" s="744" t="s">
        <v>1667</v>
      </c>
      <c r="C793" s="744"/>
      <c r="D793" s="744" t="s">
        <v>1268</v>
      </c>
      <c r="E793" s="744" t="s">
        <v>1411</v>
      </c>
      <c r="F793" s="744" t="s">
        <v>301</v>
      </c>
      <c r="G793" s="745">
        <v>78451.59</v>
      </c>
      <c r="H793" s="745">
        <v>125522.55</v>
      </c>
      <c r="I793" s="745">
        <v>109832.23</v>
      </c>
      <c r="J793" s="745">
        <v>175731.57</v>
      </c>
      <c r="K793" s="745">
        <v>141212.85999999999</v>
      </c>
      <c r="L793" s="745">
        <v>225940.58</v>
      </c>
      <c r="M793" s="745">
        <v>188283.82</v>
      </c>
      <c r="N793" s="745">
        <v>301254.11</v>
      </c>
      <c r="O793" s="745">
        <v>235354.77</v>
      </c>
      <c r="P793" s="745">
        <v>376567.64</v>
      </c>
      <c r="Q793" s="745">
        <v>266735.40999999997</v>
      </c>
      <c r="R793" s="745">
        <v>426776.66</v>
      </c>
      <c r="S793" s="745">
        <v>298116.05</v>
      </c>
      <c r="T793" s="745">
        <v>476985.68</v>
      </c>
    </row>
    <row r="794" spans="1:20">
      <c r="A794" s="744">
        <v>4</v>
      </c>
      <c r="B794" s="744" t="s">
        <v>1667</v>
      </c>
      <c r="C794" s="744"/>
      <c r="D794" s="744" t="s">
        <v>1268</v>
      </c>
      <c r="E794" s="744" t="s">
        <v>1453</v>
      </c>
      <c r="F794" s="744" t="s">
        <v>712</v>
      </c>
      <c r="G794" s="745">
        <v>91801.23</v>
      </c>
      <c r="H794" s="745">
        <v>160652.14000000001</v>
      </c>
      <c r="I794" s="745">
        <v>119155.2</v>
      </c>
      <c r="J794" s="745">
        <v>208521.60000000001</v>
      </c>
      <c r="K794" s="745">
        <v>142454.63</v>
      </c>
      <c r="L794" s="745">
        <v>249295.61</v>
      </c>
      <c r="M794" s="745">
        <v>169875.63</v>
      </c>
      <c r="N794" s="745">
        <v>297282.34999999998</v>
      </c>
      <c r="O794" s="745">
        <v>199989.4</v>
      </c>
      <c r="P794" s="745">
        <v>349981.44</v>
      </c>
      <c r="Q794" s="745">
        <v>219315.23</v>
      </c>
      <c r="R794" s="745">
        <v>383801.66</v>
      </c>
      <c r="S794" s="745">
        <v>238033.36</v>
      </c>
      <c r="T794" s="745">
        <v>416558.38</v>
      </c>
    </row>
    <row r="795" spans="1:20">
      <c r="A795" s="744">
        <v>4</v>
      </c>
      <c r="B795" s="744" t="s">
        <v>1667</v>
      </c>
      <c r="C795" s="744"/>
      <c r="D795" s="744" t="s">
        <v>1268</v>
      </c>
      <c r="E795" s="744" t="s">
        <v>1453</v>
      </c>
      <c r="F795" s="744" t="s">
        <v>719</v>
      </c>
      <c r="G795" s="745">
        <v>71616.75</v>
      </c>
      <c r="H795" s="745">
        <v>125329.32</v>
      </c>
      <c r="I795" s="745">
        <v>93900.25</v>
      </c>
      <c r="J795" s="745">
        <v>164325.43</v>
      </c>
      <c r="K795" s="745">
        <v>113845.38</v>
      </c>
      <c r="L795" s="745">
        <v>199229.41</v>
      </c>
      <c r="M795" s="745">
        <v>139450.16</v>
      </c>
      <c r="N795" s="745">
        <v>244037.78</v>
      </c>
      <c r="O795" s="745">
        <v>165498.78</v>
      </c>
      <c r="P795" s="745">
        <v>289622.87</v>
      </c>
      <c r="Q795" s="745">
        <v>182417.66</v>
      </c>
      <c r="R795" s="745">
        <v>319230.90999999997</v>
      </c>
      <c r="S795" s="745">
        <v>198245.03</v>
      </c>
      <c r="T795" s="745">
        <v>346928.8</v>
      </c>
    </row>
    <row r="796" spans="1:20">
      <c r="A796" s="744">
        <v>4</v>
      </c>
      <c r="B796" s="744" t="s">
        <v>1667</v>
      </c>
      <c r="C796" s="744"/>
      <c r="D796" s="744" t="s">
        <v>1268</v>
      </c>
      <c r="E796" s="744" t="s">
        <v>1453</v>
      </c>
      <c r="F796" s="744" t="s">
        <v>726</v>
      </c>
      <c r="G796" s="745">
        <v>68054.149999999994</v>
      </c>
      <c r="H796" s="745">
        <v>119094.76</v>
      </c>
      <c r="I796" s="745">
        <v>92704.13</v>
      </c>
      <c r="J796" s="745">
        <v>162232.22</v>
      </c>
      <c r="K796" s="745">
        <v>117316.59</v>
      </c>
      <c r="L796" s="745">
        <v>205304.04</v>
      </c>
      <c r="M796" s="745">
        <v>154559.34</v>
      </c>
      <c r="N796" s="745">
        <v>270478.84999999998</v>
      </c>
      <c r="O796" s="745">
        <v>191452.82</v>
      </c>
      <c r="P796" s="745">
        <v>335042.43</v>
      </c>
      <c r="Q796" s="745">
        <v>215660.39</v>
      </c>
      <c r="R796" s="745">
        <v>377405.68</v>
      </c>
      <c r="S796" s="745">
        <v>239557.49</v>
      </c>
      <c r="T796" s="745">
        <v>419225.61</v>
      </c>
    </row>
    <row r="797" spans="1:20">
      <c r="A797" s="744">
        <v>4</v>
      </c>
      <c r="B797" s="744" t="s">
        <v>1667</v>
      </c>
      <c r="C797" s="744"/>
      <c r="D797" s="744" t="s">
        <v>1268</v>
      </c>
      <c r="E797" s="744" t="s">
        <v>1453</v>
      </c>
      <c r="F797" s="744" t="s">
        <v>301</v>
      </c>
      <c r="G797" s="745">
        <v>73709.72</v>
      </c>
      <c r="H797" s="745">
        <v>117935.55</v>
      </c>
      <c r="I797" s="745">
        <v>103193.61</v>
      </c>
      <c r="J797" s="745">
        <v>165109.78</v>
      </c>
      <c r="K797" s="745">
        <v>132677.5</v>
      </c>
      <c r="L797" s="745">
        <v>212284</v>
      </c>
      <c r="M797" s="745">
        <v>176903.33</v>
      </c>
      <c r="N797" s="745">
        <v>283045.33</v>
      </c>
      <c r="O797" s="745">
        <v>221129.16</v>
      </c>
      <c r="P797" s="745">
        <v>353806.66</v>
      </c>
      <c r="Q797" s="745">
        <v>250613.05</v>
      </c>
      <c r="R797" s="745">
        <v>400980.88</v>
      </c>
      <c r="S797" s="745">
        <v>280096.94</v>
      </c>
      <c r="T797" s="745">
        <v>448155.11</v>
      </c>
    </row>
    <row r="798" spans="1:20">
      <c r="A798" s="744">
        <v>4</v>
      </c>
      <c r="B798" s="744" t="s">
        <v>1667</v>
      </c>
      <c r="C798" s="744"/>
      <c r="D798" s="744" t="s">
        <v>1268</v>
      </c>
      <c r="E798" s="744" t="s">
        <v>1494</v>
      </c>
      <c r="F798" s="744" t="s">
        <v>712</v>
      </c>
      <c r="G798" s="745">
        <v>97818.44</v>
      </c>
      <c r="H798" s="745">
        <v>171182.27</v>
      </c>
      <c r="I798" s="745">
        <v>126864.98</v>
      </c>
      <c r="J798" s="745">
        <v>222013.72</v>
      </c>
      <c r="K798" s="745">
        <v>151587.24</v>
      </c>
      <c r="L798" s="745">
        <v>265277.65999999997</v>
      </c>
      <c r="M798" s="745">
        <v>180644.58</v>
      </c>
      <c r="N798" s="745">
        <v>316128.02</v>
      </c>
      <c r="O798" s="745">
        <v>212590.39</v>
      </c>
      <c r="P798" s="745">
        <v>372033.18</v>
      </c>
      <c r="Q798" s="745">
        <v>233089.6</v>
      </c>
      <c r="R798" s="745">
        <v>407906.8</v>
      </c>
      <c r="S798" s="745">
        <v>252902.76</v>
      </c>
      <c r="T798" s="745">
        <v>442579.83</v>
      </c>
    </row>
    <row r="799" spans="1:20">
      <c r="A799" s="744">
        <v>4</v>
      </c>
      <c r="B799" s="744" t="s">
        <v>1667</v>
      </c>
      <c r="C799" s="744"/>
      <c r="D799" s="744" t="s">
        <v>1268</v>
      </c>
      <c r="E799" s="744" t="s">
        <v>1494</v>
      </c>
      <c r="F799" s="744" t="s">
        <v>719</v>
      </c>
      <c r="G799" s="745">
        <v>76945.86</v>
      </c>
      <c r="H799" s="745">
        <v>134655.25</v>
      </c>
      <c r="I799" s="745">
        <v>100749.07</v>
      </c>
      <c r="J799" s="745">
        <v>176310.86</v>
      </c>
      <c r="K799" s="745">
        <v>122002.66</v>
      </c>
      <c r="L799" s="745">
        <v>213504.66</v>
      </c>
      <c r="M799" s="745">
        <v>149181.88</v>
      </c>
      <c r="N799" s="745">
        <v>261068.29</v>
      </c>
      <c r="O799" s="745">
        <v>176923.96</v>
      </c>
      <c r="P799" s="745">
        <v>309616.93</v>
      </c>
      <c r="Q799" s="745">
        <v>194934.16</v>
      </c>
      <c r="R799" s="745">
        <v>341134.78</v>
      </c>
      <c r="S799" s="745">
        <v>211758.01</v>
      </c>
      <c r="T799" s="745">
        <v>370576.51</v>
      </c>
    </row>
    <row r="800" spans="1:20">
      <c r="A800" s="744">
        <v>4</v>
      </c>
      <c r="B800" s="744" t="s">
        <v>1667</v>
      </c>
      <c r="C800" s="744"/>
      <c r="D800" s="744" t="s">
        <v>1268</v>
      </c>
      <c r="E800" s="744" t="s">
        <v>1494</v>
      </c>
      <c r="F800" s="744" t="s">
        <v>726</v>
      </c>
      <c r="G800" s="745">
        <v>73605.350000000006</v>
      </c>
      <c r="H800" s="745">
        <v>128809.36</v>
      </c>
      <c r="I800" s="745">
        <v>100388.14</v>
      </c>
      <c r="J800" s="745">
        <v>175679.24</v>
      </c>
      <c r="K800" s="745">
        <v>127132.14</v>
      </c>
      <c r="L800" s="745">
        <v>222481.24</v>
      </c>
      <c r="M800" s="745">
        <v>167583.23000000001</v>
      </c>
      <c r="N800" s="745">
        <v>293270.65000000002</v>
      </c>
      <c r="O800" s="745">
        <v>207673.14</v>
      </c>
      <c r="P800" s="745">
        <v>363428</v>
      </c>
      <c r="Q800" s="745">
        <v>233998.44</v>
      </c>
      <c r="R800" s="745">
        <v>409497.27</v>
      </c>
      <c r="S800" s="745">
        <v>260002.69</v>
      </c>
      <c r="T800" s="745">
        <v>455004.71</v>
      </c>
    </row>
    <row r="801" spans="1:20">
      <c r="A801" s="744">
        <v>4</v>
      </c>
      <c r="B801" s="744" t="s">
        <v>1667</v>
      </c>
      <c r="C801" s="744"/>
      <c r="D801" s="744" t="s">
        <v>1268</v>
      </c>
      <c r="E801" s="744" t="s">
        <v>1494</v>
      </c>
      <c r="F801" s="744" t="s">
        <v>301</v>
      </c>
      <c r="G801" s="745">
        <v>78874.039999999994</v>
      </c>
      <c r="H801" s="745">
        <v>126198.47</v>
      </c>
      <c r="I801" s="745">
        <v>110423.66</v>
      </c>
      <c r="J801" s="745">
        <v>176677.86</v>
      </c>
      <c r="K801" s="745">
        <v>141973.28</v>
      </c>
      <c r="L801" s="745">
        <v>227157.25</v>
      </c>
      <c r="M801" s="745">
        <v>189297.7</v>
      </c>
      <c r="N801" s="745">
        <v>302876.33</v>
      </c>
      <c r="O801" s="745">
        <v>236622.13</v>
      </c>
      <c r="P801" s="745">
        <v>378595.41</v>
      </c>
      <c r="Q801" s="745">
        <v>268171.75</v>
      </c>
      <c r="R801" s="745">
        <v>429074.8</v>
      </c>
      <c r="S801" s="745">
        <v>299721.36</v>
      </c>
      <c r="T801" s="745">
        <v>479554.19</v>
      </c>
    </row>
    <row r="802" spans="1:20">
      <c r="A802" s="744">
        <v>4</v>
      </c>
      <c r="B802" s="744" t="s">
        <v>1667</v>
      </c>
      <c r="C802" s="744"/>
      <c r="D802" s="744" t="s">
        <v>1268</v>
      </c>
      <c r="E802" s="744" t="s">
        <v>1529</v>
      </c>
      <c r="F802" s="744" t="s">
        <v>712</v>
      </c>
      <c r="G802" s="745">
        <v>101713.64</v>
      </c>
      <c r="H802" s="745">
        <v>177998.86</v>
      </c>
      <c r="I802" s="745">
        <v>131894.22</v>
      </c>
      <c r="J802" s="745">
        <v>230814.89</v>
      </c>
      <c r="K802" s="745">
        <v>157577.42000000001</v>
      </c>
      <c r="L802" s="745">
        <v>275760.48</v>
      </c>
      <c r="M802" s="745">
        <v>187755.57</v>
      </c>
      <c r="N802" s="745">
        <v>328572.25</v>
      </c>
      <c r="O802" s="745">
        <v>220941.53</v>
      </c>
      <c r="P802" s="745">
        <v>386647.68</v>
      </c>
      <c r="Q802" s="745">
        <v>242236</v>
      </c>
      <c r="R802" s="745">
        <v>423913</v>
      </c>
      <c r="S802" s="745">
        <v>262808.42</v>
      </c>
      <c r="T802" s="745">
        <v>459914.74</v>
      </c>
    </row>
    <row r="803" spans="1:20">
      <c r="A803" s="744">
        <v>4</v>
      </c>
      <c r="B803" s="744" t="s">
        <v>1667</v>
      </c>
      <c r="C803" s="744"/>
      <c r="D803" s="744" t="s">
        <v>1268</v>
      </c>
      <c r="E803" s="744" t="s">
        <v>1529</v>
      </c>
      <c r="F803" s="744" t="s">
        <v>719</v>
      </c>
      <c r="G803" s="745">
        <v>80152.95</v>
      </c>
      <c r="H803" s="745">
        <v>140267.66</v>
      </c>
      <c r="I803" s="745">
        <v>104917.34</v>
      </c>
      <c r="J803" s="745">
        <v>183605.34</v>
      </c>
      <c r="K803" s="745">
        <v>127017.53</v>
      </c>
      <c r="L803" s="745">
        <v>222280.67</v>
      </c>
      <c r="M803" s="745">
        <v>155255.64000000001</v>
      </c>
      <c r="N803" s="745">
        <v>271697.36</v>
      </c>
      <c r="O803" s="745">
        <v>184099.29</v>
      </c>
      <c r="P803" s="745">
        <v>322173.75</v>
      </c>
      <c r="Q803" s="745">
        <v>202822.69</v>
      </c>
      <c r="R803" s="745">
        <v>354939.7</v>
      </c>
      <c r="S803" s="745">
        <v>220307.25</v>
      </c>
      <c r="T803" s="745">
        <v>385537.69</v>
      </c>
    </row>
    <row r="804" spans="1:20">
      <c r="A804" s="744">
        <v>4</v>
      </c>
      <c r="B804" s="744" t="s">
        <v>1667</v>
      </c>
      <c r="C804" s="744"/>
      <c r="D804" s="744" t="s">
        <v>1268</v>
      </c>
      <c r="E804" s="744" t="s">
        <v>1529</v>
      </c>
      <c r="F804" s="744" t="s">
        <v>726</v>
      </c>
      <c r="G804" s="745">
        <v>76782.080000000002</v>
      </c>
      <c r="H804" s="745">
        <v>134368.63</v>
      </c>
      <c r="I804" s="745">
        <v>104747.89</v>
      </c>
      <c r="J804" s="745">
        <v>183308.79999999999</v>
      </c>
      <c r="K804" s="745">
        <v>132673.63</v>
      </c>
      <c r="L804" s="745">
        <v>232178.85</v>
      </c>
      <c r="M804" s="745">
        <v>174908.38</v>
      </c>
      <c r="N804" s="745">
        <v>306089.65999999997</v>
      </c>
      <c r="O804" s="745">
        <v>216770.04</v>
      </c>
      <c r="P804" s="745">
        <v>379347.57</v>
      </c>
      <c r="Q804" s="745">
        <v>244263.28</v>
      </c>
      <c r="R804" s="745">
        <v>427460.74</v>
      </c>
      <c r="S804" s="745">
        <v>271424.88</v>
      </c>
      <c r="T804" s="745">
        <v>474993.55</v>
      </c>
    </row>
    <row r="805" spans="1:20">
      <c r="A805" s="744">
        <v>4</v>
      </c>
      <c r="B805" s="744" t="s">
        <v>1667</v>
      </c>
      <c r="C805" s="744"/>
      <c r="D805" s="744" t="s">
        <v>1268</v>
      </c>
      <c r="E805" s="744" t="s">
        <v>1529</v>
      </c>
      <c r="F805" s="744" t="s">
        <v>301</v>
      </c>
      <c r="G805" s="745">
        <v>82089.88</v>
      </c>
      <c r="H805" s="745">
        <v>131343.81</v>
      </c>
      <c r="I805" s="745">
        <v>114925.83</v>
      </c>
      <c r="J805" s="745">
        <v>183881.33</v>
      </c>
      <c r="K805" s="745">
        <v>147761.78</v>
      </c>
      <c r="L805" s="745">
        <v>236418.86</v>
      </c>
      <c r="M805" s="745">
        <v>197015.71</v>
      </c>
      <c r="N805" s="745">
        <v>315225.14</v>
      </c>
      <c r="O805" s="745">
        <v>246269.64</v>
      </c>
      <c r="P805" s="745">
        <v>394031.43</v>
      </c>
      <c r="Q805" s="745">
        <v>279105.59000000003</v>
      </c>
      <c r="R805" s="745">
        <v>446568.95</v>
      </c>
      <c r="S805" s="745">
        <v>311941.53999999998</v>
      </c>
      <c r="T805" s="745">
        <v>499106.47</v>
      </c>
    </row>
    <row r="806" spans="1:20">
      <c r="A806" s="744">
        <v>4</v>
      </c>
      <c r="B806" s="744" t="s">
        <v>1667</v>
      </c>
      <c r="C806" s="744"/>
      <c r="D806" s="744" t="s">
        <v>1268</v>
      </c>
      <c r="E806" s="744" t="s">
        <v>1557</v>
      </c>
      <c r="F806" s="744" t="s">
        <v>712</v>
      </c>
      <c r="G806" s="745">
        <v>102123.02</v>
      </c>
      <c r="H806" s="745">
        <v>178715.29</v>
      </c>
      <c r="I806" s="745">
        <v>132338.82999999999</v>
      </c>
      <c r="J806" s="745">
        <v>231592.95999999999</v>
      </c>
      <c r="K806" s="745">
        <v>158035.73000000001</v>
      </c>
      <c r="L806" s="745">
        <v>276562.52</v>
      </c>
      <c r="M806" s="745">
        <v>188197.02</v>
      </c>
      <c r="N806" s="745">
        <v>329344.78999999998</v>
      </c>
      <c r="O806" s="745">
        <v>221394.71</v>
      </c>
      <c r="P806" s="745">
        <v>387440.75</v>
      </c>
      <c r="Q806" s="745">
        <v>242694.68</v>
      </c>
      <c r="R806" s="745">
        <v>424715.68</v>
      </c>
      <c r="S806" s="745">
        <v>263236.59999999998</v>
      </c>
      <c r="T806" s="745">
        <v>460664.05</v>
      </c>
    </row>
    <row r="807" spans="1:20">
      <c r="A807" s="744">
        <v>4</v>
      </c>
      <c r="B807" s="744" t="s">
        <v>1667</v>
      </c>
      <c r="C807" s="744"/>
      <c r="D807" s="744" t="s">
        <v>1268</v>
      </c>
      <c r="E807" s="744" t="s">
        <v>1557</v>
      </c>
      <c r="F807" s="744" t="s">
        <v>719</v>
      </c>
      <c r="G807" s="745">
        <v>81021.070000000007</v>
      </c>
      <c r="H807" s="745">
        <v>141786.88</v>
      </c>
      <c r="I807" s="745">
        <v>105935.93</v>
      </c>
      <c r="J807" s="745">
        <v>185387.87</v>
      </c>
      <c r="K807" s="745">
        <v>128126.05</v>
      </c>
      <c r="L807" s="745">
        <v>224220.58</v>
      </c>
      <c r="M807" s="745">
        <v>156388.57</v>
      </c>
      <c r="N807" s="745">
        <v>273680</v>
      </c>
      <c r="O807" s="745">
        <v>185336.35</v>
      </c>
      <c r="P807" s="745">
        <v>324338.61</v>
      </c>
      <c r="Q807" s="745">
        <v>204119.94</v>
      </c>
      <c r="R807" s="745">
        <v>357209.9</v>
      </c>
      <c r="S807" s="745">
        <v>221639.7</v>
      </c>
      <c r="T807" s="745">
        <v>387869.48</v>
      </c>
    </row>
    <row r="808" spans="1:20">
      <c r="A808" s="744">
        <v>4</v>
      </c>
      <c r="B808" s="744" t="s">
        <v>1667</v>
      </c>
      <c r="C808" s="744"/>
      <c r="D808" s="744" t="s">
        <v>1268</v>
      </c>
      <c r="E808" s="744" t="s">
        <v>1557</v>
      </c>
      <c r="F808" s="744" t="s">
        <v>726</v>
      </c>
      <c r="G808" s="745">
        <v>78028.100000000006</v>
      </c>
      <c r="H808" s="745">
        <v>136549.17000000001</v>
      </c>
      <c r="I808" s="745">
        <v>106550.76</v>
      </c>
      <c r="J808" s="745">
        <v>186463.84</v>
      </c>
      <c r="K808" s="745">
        <v>135034.21</v>
      </c>
      <c r="L808" s="745">
        <v>236309.87</v>
      </c>
      <c r="M808" s="745">
        <v>178098.16</v>
      </c>
      <c r="N808" s="745">
        <v>311671.78000000003</v>
      </c>
      <c r="O808" s="745">
        <v>220796.96</v>
      </c>
      <c r="P808" s="745">
        <v>386394.68</v>
      </c>
      <c r="Q808" s="745">
        <v>248857.1</v>
      </c>
      <c r="R808" s="745">
        <v>435499.93</v>
      </c>
      <c r="S808" s="745">
        <v>276592.67</v>
      </c>
      <c r="T808" s="745">
        <v>484037.18</v>
      </c>
    </row>
    <row r="809" spans="1:20">
      <c r="A809" s="744">
        <v>4</v>
      </c>
      <c r="B809" s="744" t="s">
        <v>1667</v>
      </c>
      <c r="C809" s="744"/>
      <c r="D809" s="744" t="s">
        <v>1268</v>
      </c>
      <c r="E809" s="744" t="s">
        <v>1557</v>
      </c>
      <c r="F809" s="744" t="s">
        <v>301</v>
      </c>
      <c r="G809" s="745">
        <v>82706.34</v>
      </c>
      <c r="H809" s="745">
        <v>132330.15</v>
      </c>
      <c r="I809" s="745">
        <v>115788.88</v>
      </c>
      <c r="J809" s="745">
        <v>185262.21</v>
      </c>
      <c r="K809" s="745">
        <v>148871.42000000001</v>
      </c>
      <c r="L809" s="745">
        <v>238194.27</v>
      </c>
      <c r="M809" s="745">
        <v>198495.22</v>
      </c>
      <c r="N809" s="745">
        <v>317592.36</v>
      </c>
      <c r="O809" s="745">
        <v>248119.03</v>
      </c>
      <c r="P809" s="745">
        <v>396990.45</v>
      </c>
      <c r="Q809" s="745">
        <v>281201.57</v>
      </c>
      <c r="R809" s="745">
        <v>449922.51</v>
      </c>
      <c r="S809" s="745">
        <v>314284.09999999998</v>
      </c>
      <c r="T809" s="745">
        <v>502854.57</v>
      </c>
    </row>
    <row r="810" spans="1:20">
      <c r="A810" s="744">
        <v>5</v>
      </c>
      <c r="B810" s="744" t="s">
        <v>1668</v>
      </c>
      <c r="C810" s="744"/>
      <c r="D810" s="744" t="s">
        <v>1238</v>
      </c>
      <c r="E810" s="744" t="s">
        <v>1291</v>
      </c>
      <c r="F810" s="744" t="s">
        <v>712</v>
      </c>
      <c r="G810" s="745">
        <v>117272.29</v>
      </c>
      <c r="H810" s="745">
        <v>205226.5</v>
      </c>
      <c r="I810" s="745">
        <v>152242.20000000001</v>
      </c>
      <c r="J810" s="745">
        <v>266423.86</v>
      </c>
      <c r="K810" s="745">
        <v>182033.66</v>
      </c>
      <c r="L810" s="745">
        <v>318558.90999999997</v>
      </c>
      <c r="M810" s="745">
        <v>217105.11</v>
      </c>
      <c r="N810" s="745">
        <v>379933.94</v>
      </c>
      <c r="O810" s="745">
        <v>255611.42</v>
      </c>
      <c r="P810" s="745">
        <v>447319.98</v>
      </c>
      <c r="Q810" s="745">
        <v>280323.88</v>
      </c>
      <c r="R810" s="745">
        <v>490566.8</v>
      </c>
      <c r="S810" s="745">
        <v>304270.13</v>
      </c>
      <c r="T810" s="745">
        <v>532472.73</v>
      </c>
    </row>
    <row r="811" spans="1:20">
      <c r="A811" s="744">
        <v>5</v>
      </c>
      <c r="B811" s="744" t="s">
        <v>1668</v>
      </c>
      <c r="C811" s="744"/>
      <c r="D811" s="744" t="s">
        <v>1238</v>
      </c>
      <c r="E811" s="744" t="s">
        <v>1291</v>
      </c>
      <c r="F811" s="744" t="s">
        <v>719</v>
      </c>
      <c r="G811" s="745">
        <v>91320.82</v>
      </c>
      <c r="H811" s="745">
        <v>159811.44</v>
      </c>
      <c r="I811" s="745">
        <v>119771.55</v>
      </c>
      <c r="J811" s="745">
        <v>209600.21</v>
      </c>
      <c r="K811" s="745">
        <v>145250.32999999999</v>
      </c>
      <c r="L811" s="745">
        <v>254188.08</v>
      </c>
      <c r="M811" s="745">
        <v>177986.65</v>
      </c>
      <c r="N811" s="745">
        <v>311476.63</v>
      </c>
      <c r="O811" s="745">
        <v>211266.35</v>
      </c>
      <c r="P811" s="745">
        <v>369716.11</v>
      </c>
      <c r="Q811" s="745">
        <v>232884.15</v>
      </c>
      <c r="R811" s="745">
        <v>407547.27</v>
      </c>
      <c r="S811" s="745">
        <v>253113.7</v>
      </c>
      <c r="T811" s="745">
        <v>442948.98</v>
      </c>
    </row>
    <row r="812" spans="1:20">
      <c r="A812" s="744">
        <v>5</v>
      </c>
      <c r="B812" s="744" t="s">
        <v>1668</v>
      </c>
      <c r="C812" s="744"/>
      <c r="D812" s="744" t="s">
        <v>1238</v>
      </c>
      <c r="E812" s="744" t="s">
        <v>1291</v>
      </c>
      <c r="F812" s="744" t="s">
        <v>726</v>
      </c>
      <c r="G812" s="745">
        <v>86650.16</v>
      </c>
      <c r="H812" s="745">
        <v>151637.78</v>
      </c>
      <c r="I812" s="745">
        <v>118003.78</v>
      </c>
      <c r="J812" s="745">
        <v>206506.62</v>
      </c>
      <c r="K812" s="745">
        <v>149309.17000000001</v>
      </c>
      <c r="L812" s="745">
        <v>261291.05</v>
      </c>
      <c r="M812" s="745">
        <v>196683.89</v>
      </c>
      <c r="N812" s="745">
        <v>344196.8</v>
      </c>
      <c r="O812" s="745">
        <v>243609.54</v>
      </c>
      <c r="P812" s="745">
        <v>426316.69</v>
      </c>
      <c r="Q812" s="745">
        <v>274394.34999999998</v>
      </c>
      <c r="R812" s="745">
        <v>480190.11</v>
      </c>
      <c r="S812" s="745">
        <v>304779.99</v>
      </c>
      <c r="T812" s="745">
        <v>533364.98</v>
      </c>
    </row>
    <row r="813" spans="1:20">
      <c r="A813" s="744">
        <v>5</v>
      </c>
      <c r="B813" s="744" t="s">
        <v>1668</v>
      </c>
      <c r="C813" s="744"/>
      <c r="D813" s="744" t="s">
        <v>1238</v>
      </c>
      <c r="E813" s="744" t="s">
        <v>1291</v>
      </c>
      <c r="F813" s="744" t="s">
        <v>301</v>
      </c>
      <c r="G813" s="745">
        <v>94073.75</v>
      </c>
      <c r="H813" s="745">
        <v>150518.01</v>
      </c>
      <c r="I813" s="745">
        <v>131703.25</v>
      </c>
      <c r="J813" s="745">
        <v>210725.21</v>
      </c>
      <c r="K813" s="745">
        <v>169332.75</v>
      </c>
      <c r="L813" s="745">
        <v>270932.40999999997</v>
      </c>
      <c r="M813" s="745">
        <v>225777</v>
      </c>
      <c r="N813" s="745">
        <v>361243.21</v>
      </c>
      <c r="O813" s="745">
        <v>282221.26</v>
      </c>
      <c r="P813" s="745">
        <v>451554.02</v>
      </c>
      <c r="Q813" s="745">
        <v>319850.76</v>
      </c>
      <c r="R813" s="745">
        <v>511761.22</v>
      </c>
      <c r="S813" s="745">
        <v>357480.26</v>
      </c>
      <c r="T813" s="745">
        <v>571968.42000000004</v>
      </c>
    </row>
    <row r="814" spans="1:20">
      <c r="A814" s="744">
        <v>5</v>
      </c>
      <c r="B814" s="744" t="s">
        <v>1668</v>
      </c>
      <c r="C814" s="744"/>
      <c r="D814" s="744" t="s">
        <v>1238</v>
      </c>
      <c r="E814" s="744" t="s">
        <v>1339</v>
      </c>
      <c r="F814" s="744" t="s">
        <v>712</v>
      </c>
      <c r="G814" s="745">
        <v>114220.22</v>
      </c>
      <c r="H814" s="745">
        <v>199885.39</v>
      </c>
      <c r="I814" s="745">
        <v>148167.01999999999</v>
      </c>
      <c r="J814" s="745">
        <v>259292.28</v>
      </c>
      <c r="K814" s="745">
        <v>177065.63</v>
      </c>
      <c r="L814" s="745">
        <v>309864.84999999998</v>
      </c>
      <c r="M814" s="745">
        <v>211043.06</v>
      </c>
      <c r="N814" s="745">
        <v>369325.36</v>
      </c>
      <c r="O814" s="745">
        <v>248387.57</v>
      </c>
      <c r="P814" s="745">
        <v>434678.25</v>
      </c>
      <c r="Q814" s="745">
        <v>272351.77</v>
      </c>
      <c r="R814" s="745">
        <v>476615.59</v>
      </c>
      <c r="S814" s="745">
        <v>295526.33</v>
      </c>
      <c r="T814" s="745">
        <v>517171.07</v>
      </c>
    </row>
    <row r="815" spans="1:20">
      <c r="A815" s="744">
        <v>5</v>
      </c>
      <c r="B815" s="744" t="s">
        <v>1668</v>
      </c>
      <c r="C815" s="744"/>
      <c r="D815" s="744" t="s">
        <v>1238</v>
      </c>
      <c r="E815" s="744" t="s">
        <v>1339</v>
      </c>
      <c r="F815" s="744" t="s">
        <v>719</v>
      </c>
      <c r="G815" s="745">
        <v>89659.02</v>
      </c>
      <c r="H815" s="745">
        <v>156903.28</v>
      </c>
      <c r="I815" s="745">
        <v>117435.86</v>
      </c>
      <c r="J815" s="745">
        <v>205512.76</v>
      </c>
      <c r="K815" s="745">
        <v>142252.84</v>
      </c>
      <c r="L815" s="745">
        <v>248942.46</v>
      </c>
      <c r="M815" s="745">
        <v>174020.23</v>
      </c>
      <c r="N815" s="745">
        <v>304535.40999999997</v>
      </c>
      <c r="O815" s="745">
        <v>206418.13</v>
      </c>
      <c r="P815" s="745">
        <v>361231.73</v>
      </c>
      <c r="Q815" s="745">
        <v>227453.45</v>
      </c>
      <c r="R815" s="745">
        <v>398043.54</v>
      </c>
      <c r="S815" s="745">
        <v>247110.42</v>
      </c>
      <c r="T815" s="745">
        <v>432443.24</v>
      </c>
    </row>
    <row r="816" spans="1:20">
      <c r="A816" s="744">
        <v>5</v>
      </c>
      <c r="B816" s="744" t="s">
        <v>1668</v>
      </c>
      <c r="C816" s="744"/>
      <c r="D816" s="744" t="s">
        <v>1238</v>
      </c>
      <c r="E816" s="744" t="s">
        <v>1339</v>
      </c>
      <c r="F816" s="744" t="s">
        <v>726</v>
      </c>
      <c r="G816" s="745">
        <v>85622.9</v>
      </c>
      <c r="H816" s="745">
        <v>149840.07</v>
      </c>
      <c r="I816" s="745">
        <v>116742.75</v>
      </c>
      <c r="J816" s="745">
        <v>204299.81</v>
      </c>
      <c r="K816" s="745">
        <v>147816.95000000001</v>
      </c>
      <c r="L816" s="745">
        <v>258679.66</v>
      </c>
      <c r="M816" s="745">
        <v>194822.56</v>
      </c>
      <c r="N816" s="745">
        <v>340939.48</v>
      </c>
      <c r="O816" s="745">
        <v>241403.16</v>
      </c>
      <c r="P816" s="745">
        <v>422455.54</v>
      </c>
      <c r="Q816" s="745">
        <v>271984.67</v>
      </c>
      <c r="R816" s="745">
        <v>475973.18</v>
      </c>
      <c r="S816" s="745">
        <v>302188.39</v>
      </c>
      <c r="T816" s="745">
        <v>528829.68999999994</v>
      </c>
    </row>
    <row r="817" spans="1:20">
      <c r="A817" s="744">
        <v>5</v>
      </c>
      <c r="B817" s="744" t="s">
        <v>1668</v>
      </c>
      <c r="C817" s="744"/>
      <c r="D817" s="744" t="s">
        <v>1238</v>
      </c>
      <c r="E817" s="744" t="s">
        <v>1339</v>
      </c>
      <c r="F817" s="744" t="s">
        <v>301</v>
      </c>
      <c r="G817" s="745">
        <v>92000.31</v>
      </c>
      <c r="H817" s="745">
        <v>147200.49</v>
      </c>
      <c r="I817" s="745">
        <v>128800.43</v>
      </c>
      <c r="J817" s="745">
        <v>206080.69</v>
      </c>
      <c r="K817" s="745">
        <v>165600.54999999999</v>
      </c>
      <c r="L817" s="745">
        <v>264960.88</v>
      </c>
      <c r="M817" s="745">
        <v>220800.73</v>
      </c>
      <c r="N817" s="745">
        <v>353281.18</v>
      </c>
      <c r="O817" s="745">
        <v>276000.92</v>
      </c>
      <c r="P817" s="745">
        <v>441601.47</v>
      </c>
      <c r="Q817" s="745">
        <v>312801.03999999998</v>
      </c>
      <c r="R817" s="745">
        <v>500481.67</v>
      </c>
      <c r="S817" s="745">
        <v>349601.16</v>
      </c>
      <c r="T817" s="745">
        <v>559361.87</v>
      </c>
    </row>
    <row r="818" spans="1:20">
      <c r="A818" s="744">
        <v>5</v>
      </c>
      <c r="B818" s="744" t="s">
        <v>1668</v>
      </c>
      <c r="C818" s="744"/>
      <c r="D818" s="744" t="s">
        <v>1238</v>
      </c>
      <c r="E818" s="744" t="s">
        <v>1384</v>
      </c>
      <c r="F818" s="744" t="s">
        <v>712</v>
      </c>
      <c r="G818" s="745">
        <v>115811.73</v>
      </c>
      <c r="H818" s="745">
        <v>202670.53</v>
      </c>
      <c r="I818" s="745">
        <v>150177.43</v>
      </c>
      <c r="J818" s="745">
        <v>262810.5</v>
      </c>
      <c r="K818" s="745">
        <v>179422.45</v>
      </c>
      <c r="L818" s="745">
        <v>313989.28000000003</v>
      </c>
      <c r="M818" s="745">
        <v>213786.54</v>
      </c>
      <c r="N818" s="745">
        <v>374126.44</v>
      </c>
      <c r="O818" s="745">
        <v>251574.96</v>
      </c>
      <c r="P818" s="745">
        <v>440256.18</v>
      </c>
      <c r="Q818" s="745">
        <v>275822.74</v>
      </c>
      <c r="R818" s="745">
        <v>482689.8</v>
      </c>
      <c r="S818" s="745">
        <v>299249.13</v>
      </c>
      <c r="T818" s="745">
        <v>523685.98</v>
      </c>
    </row>
    <row r="819" spans="1:20">
      <c r="A819" s="744">
        <v>5</v>
      </c>
      <c r="B819" s="744" t="s">
        <v>1668</v>
      </c>
      <c r="C819" s="744"/>
      <c r="D819" s="744" t="s">
        <v>1238</v>
      </c>
      <c r="E819" s="744" t="s">
        <v>1384</v>
      </c>
      <c r="F819" s="744" t="s">
        <v>719</v>
      </c>
      <c r="G819" s="745">
        <v>91250.53</v>
      </c>
      <c r="H819" s="745">
        <v>159688.42000000001</v>
      </c>
      <c r="I819" s="745">
        <v>119446.28</v>
      </c>
      <c r="J819" s="745">
        <v>209030.98</v>
      </c>
      <c r="K819" s="745">
        <v>144609.65</v>
      </c>
      <c r="L819" s="745">
        <v>253066.89</v>
      </c>
      <c r="M819" s="745">
        <v>176763.7</v>
      </c>
      <c r="N819" s="745">
        <v>309336.48</v>
      </c>
      <c r="O819" s="745">
        <v>209605.52</v>
      </c>
      <c r="P819" s="745">
        <v>366809.66</v>
      </c>
      <c r="Q819" s="745">
        <v>230924.43</v>
      </c>
      <c r="R819" s="745">
        <v>404117.74</v>
      </c>
      <c r="S819" s="745">
        <v>250833.23</v>
      </c>
      <c r="T819" s="745">
        <v>438958.15</v>
      </c>
    </row>
    <row r="820" spans="1:20">
      <c r="A820" s="744">
        <v>5</v>
      </c>
      <c r="B820" s="744" t="s">
        <v>1668</v>
      </c>
      <c r="C820" s="744"/>
      <c r="D820" s="744" t="s">
        <v>1238</v>
      </c>
      <c r="E820" s="744" t="s">
        <v>1384</v>
      </c>
      <c r="F820" s="744" t="s">
        <v>726</v>
      </c>
      <c r="G820" s="745">
        <v>87403.76</v>
      </c>
      <c r="H820" s="745">
        <v>152956.57</v>
      </c>
      <c r="I820" s="745">
        <v>119235.95</v>
      </c>
      <c r="J820" s="745">
        <v>208662.91</v>
      </c>
      <c r="K820" s="745">
        <v>151022.49</v>
      </c>
      <c r="L820" s="745">
        <v>264289.36</v>
      </c>
      <c r="M820" s="745">
        <v>199096.62</v>
      </c>
      <c r="N820" s="745">
        <v>348419.08</v>
      </c>
      <c r="O820" s="745">
        <v>246745.74</v>
      </c>
      <c r="P820" s="745">
        <v>431805.04</v>
      </c>
      <c r="Q820" s="745">
        <v>278039.59000000003</v>
      </c>
      <c r="R820" s="745">
        <v>486569.28</v>
      </c>
      <c r="S820" s="745">
        <v>308955.65000000002</v>
      </c>
      <c r="T820" s="745">
        <v>540672.4</v>
      </c>
    </row>
    <row r="821" spans="1:20">
      <c r="A821" s="744">
        <v>5</v>
      </c>
      <c r="B821" s="744" t="s">
        <v>1668</v>
      </c>
      <c r="C821" s="744"/>
      <c r="D821" s="744" t="s">
        <v>1238</v>
      </c>
      <c r="E821" s="744" t="s">
        <v>1384</v>
      </c>
      <c r="F821" s="744" t="s">
        <v>301</v>
      </c>
      <c r="G821" s="745">
        <v>93461.67</v>
      </c>
      <c r="H821" s="745">
        <v>149538.68</v>
      </c>
      <c r="I821" s="745">
        <v>130846.34</v>
      </c>
      <c r="J821" s="745">
        <v>209354.15</v>
      </c>
      <c r="K821" s="745">
        <v>168231.01</v>
      </c>
      <c r="L821" s="745">
        <v>269169.62</v>
      </c>
      <c r="M821" s="745">
        <v>224308.01</v>
      </c>
      <c r="N821" s="745">
        <v>358892.82</v>
      </c>
      <c r="O821" s="745">
        <v>280385.01</v>
      </c>
      <c r="P821" s="745">
        <v>448616.03</v>
      </c>
      <c r="Q821" s="745">
        <v>317769.68</v>
      </c>
      <c r="R821" s="745">
        <v>508431.5</v>
      </c>
      <c r="S821" s="745">
        <v>355154.35</v>
      </c>
      <c r="T821" s="745">
        <v>568246.97</v>
      </c>
    </row>
    <row r="822" spans="1:20">
      <c r="A822" s="744">
        <v>5</v>
      </c>
      <c r="B822" s="744" t="s">
        <v>1668</v>
      </c>
      <c r="C822" s="744"/>
      <c r="D822" s="744" t="s">
        <v>1238</v>
      </c>
      <c r="E822" s="744" t="s">
        <v>1428</v>
      </c>
      <c r="F822" s="744" t="s">
        <v>712</v>
      </c>
      <c r="G822" s="745">
        <v>116475.42</v>
      </c>
      <c r="H822" s="745">
        <v>203831.99</v>
      </c>
      <c r="I822" s="745">
        <v>151089.07</v>
      </c>
      <c r="J822" s="745">
        <v>264405.88</v>
      </c>
      <c r="K822" s="745">
        <v>180554.73</v>
      </c>
      <c r="L822" s="745">
        <v>315970.78000000003</v>
      </c>
      <c r="M822" s="745">
        <v>215197.57</v>
      </c>
      <c r="N822" s="745">
        <v>376595.74</v>
      </c>
      <c r="O822" s="745">
        <v>253274.61</v>
      </c>
      <c r="P822" s="745">
        <v>443230.57</v>
      </c>
      <c r="Q822" s="745">
        <v>277708.79999999999</v>
      </c>
      <c r="R822" s="745">
        <v>485990.40000000002</v>
      </c>
      <c r="S822" s="745">
        <v>301336.46000000002</v>
      </c>
      <c r="T822" s="745">
        <v>527338.80000000005</v>
      </c>
    </row>
    <row r="823" spans="1:20">
      <c r="A823" s="744">
        <v>5</v>
      </c>
      <c r="B823" s="744" t="s">
        <v>1668</v>
      </c>
      <c r="C823" s="744"/>
      <c r="D823" s="744" t="s">
        <v>1238</v>
      </c>
      <c r="E823" s="744" t="s">
        <v>1428</v>
      </c>
      <c r="F823" s="744" t="s">
        <v>719</v>
      </c>
      <c r="G823" s="745">
        <v>91450.8</v>
      </c>
      <c r="H823" s="745">
        <v>160038.89000000001</v>
      </c>
      <c r="I823" s="745">
        <v>119778.08</v>
      </c>
      <c r="J823" s="745">
        <v>209611.65</v>
      </c>
      <c r="K823" s="745">
        <v>145085.09</v>
      </c>
      <c r="L823" s="745">
        <v>253898.9</v>
      </c>
      <c r="M823" s="745">
        <v>177476.19</v>
      </c>
      <c r="N823" s="745">
        <v>310583.33</v>
      </c>
      <c r="O823" s="745">
        <v>210513.29</v>
      </c>
      <c r="P823" s="745">
        <v>368398.26</v>
      </c>
      <c r="Q823" s="745">
        <v>231963.34</v>
      </c>
      <c r="R823" s="745">
        <v>405935.85</v>
      </c>
      <c r="S823" s="745">
        <v>252007.04000000001</v>
      </c>
      <c r="T823" s="745">
        <v>441012.32</v>
      </c>
    </row>
    <row r="824" spans="1:20">
      <c r="A824" s="744">
        <v>5</v>
      </c>
      <c r="B824" s="744" t="s">
        <v>1668</v>
      </c>
      <c r="C824" s="744"/>
      <c r="D824" s="744" t="s">
        <v>1238</v>
      </c>
      <c r="E824" s="744" t="s">
        <v>1428</v>
      </c>
      <c r="F824" s="744" t="s">
        <v>726</v>
      </c>
      <c r="G824" s="745">
        <v>87350.43</v>
      </c>
      <c r="H824" s="745">
        <v>152863.26</v>
      </c>
      <c r="I824" s="745">
        <v>119102.25</v>
      </c>
      <c r="J824" s="745">
        <v>208428.94</v>
      </c>
      <c r="K824" s="745">
        <v>150807.56</v>
      </c>
      <c r="L824" s="745">
        <v>263913.23</v>
      </c>
      <c r="M824" s="745">
        <v>198767.28</v>
      </c>
      <c r="N824" s="745">
        <v>347842.73</v>
      </c>
      <c r="O824" s="745">
        <v>246293.97</v>
      </c>
      <c r="P824" s="745">
        <v>431014.44</v>
      </c>
      <c r="Q824" s="745">
        <v>277497.28999999998</v>
      </c>
      <c r="R824" s="745">
        <v>485620.25</v>
      </c>
      <c r="S824" s="745">
        <v>308315.69</v>
      </c>
      <c r="T824" s="745">
        <v>539552.46</v>
      </c>
    </row>
    <row r="825" spans="1:20">
      <c r="A825" s="744">
        <v>5</v>
      </c>
      <c r="B825" s="744" t="s">
        <v>1668</v>
      </c>
      <c r="C825" s="744"/>
      <c r="D825" s="744" t="s">
        <v>1238</v>
      </c>
      <c r="E825" s="744" t="s">
        <v>1428</v>
      </c>
      <c r="F825" s="744" t="s">
        <v>301</v>
      </c>
      <c r="G825" s="745">
        <v>93828.08</v>
      </c>
      <c r="H825" s="745">
        <v>150124.92000000001</v>
      </c>
      <c r="I825" s="745">
        <v>131359.31</v>
      </c>
      <c r="J825" s="745">
        <v>210174.89</v>
      </c>
      <c r="K825" s="745">
        <v>168890.54</v>
      </c>
      <c r="L825" s="745">
        <v>270224.86</v>
      </c>
      <c r="M825" s="745">
        <v>225187.38</v>
      </c>
      <c r="N825" s="745">
        <v>360299.82</v>
      </c>
      <c r="O825" s="745">
        <v>281484.23</v>
      </c>
      <c r="P825" s="745">
        <v>450374.77</v>
      </c>
      <c r="Q825" s="745">
        <v>319015.46000000002</v>
      </c>
      <c r="R825" s="745">
        <v>510424.74</v>
      </c>
      <c r="S825" s="745">
        <v>356546.69</v>
      </c>
      <c r="T825" s="745">
        <v>570474.71</v>
      </c>
    </row>
    <row r="826" spans="1:20">
      <c r="A826" s="744">
        <v>5</v>
      </c>
      <c r="B826" s="744" t="s">
        <v>1668</v>
      </c>
      <c r="C826" s="744"/>
      <c r="D826" s="744" t="s">
        <v>1238</v>
      </c>
      <c r="E826" s="744" t="s">
        <v>1470</v>
      </c>
      <c r="F826" s="744" t="s">
        <v>712</v>
      </c>
      <c r="G826" s="745">
        <v>137633.4</v>
      </c>
      <c r="H826" s="745">
        <v>240858.45</v>
      </c>
      <c r="I826" s="745">
        <v>178365.5</v>
      </c>
      <c r="J826" s="745">
        <v>312139.62</v>
      </c>
      <c r="K826" s="745">
        <v>213007.74</v>
      </c>
      <c r="L826" s="745">
        <v>372763.54</v>
      </c>
      <c r="M826" s="745">
        <v>253672.16</v>
      </c>
      <c r="N826" s="745">
        <v>443926.28</v>
      </c>
      <c r="O826" s="745">
        <v>298426.96999999997</v>
      </c>
      <c r="P826" s="745">
        <v>522247.2</v>
      </c>
      <c r="Q826" s="745">
        <v>327142.32</v>
      </c>
      <c r="R826" s="745">
        <v>572499.05000000005</v>
      </c>
      <c r="S826" s="745">
        <v>354839.72</v>
      </c>
      <c r="T826" s="745">
        <v>620969.51</v>
      </c>
    </row>
    <row r="827" spans="1:20">
      <c r="A827" s="744">
        <v>5</v>
      </c>
      <c r="B827" s="744" t="s">
        <v>1668</v>
      </c>
      <c r="C827" s="744"/>
      <c r="D827" s="744" t="s">
        <v>1238</v>
      </c>
      <c r="E827" s="744" t="s">
        <v>1470</v>
      </c>
      <c r="F827" s="744" t="s">
        <v>719</v>
      </c>
      <c r="G827" s="745">
        <v>109133.13</v>
      </c>
      <c r="H827" s="745">
        <v>190982.98</v>
      </c>
      <c r="I827" s="745">
        <v>142705.76</v>
      </c>
      <c r="J827" s="745">
        <v>249735.09</v>
      </c>
      <c r="K827" s="745">
        <v>172611.76</v>
      </c>
      <c r="L827" s="745">
        <v>302070.57</v>
      </c>
      <c r="M827" s="745">
        <v>210711.7</v>
      </c>
      <c r="N827" s="745">
        <v>368745.48</v>
      </c>
      <c r="O827" s="745">
        <v>249726.58</v>
      </c>
      <c r="P827" s="745">
        <v>437021.51</v>
      </c>
      <c r="Q827" s="745">
        <v>275043.32</v>
      </c>
      <c r="R827" s="745">
        <v>481325.82</v>
      </c>
      <c r="S827" s="745">
        <v>298659</v>
      </c>
      <c r="T827" s="745">
        <v>522653.24</v>
      </c>
    </row>
    <row r="828" spans="1:20">
      <c r="A828" s="744">
        <v>5</v>
      </c>
      <c r="B828" s="744" t="s">
        <v>1668</v>
      </c>
      <c r="C828" s="744"/>
      <c r="D828" s="744" t="s">
        <v>1238</v>
      </c>
      <c r="E828" s="744" t="s">
        <v>1470</v>
      </c>
      <c r="F828" s="744" t="s">
        <v>726</v>
      </c>
      <c r="G828" s="745">
        <v>105055.86</v>
      </c>
      <c r="H828" s="745">
        <v>183847.75</v>
      </c>
      <c r="I828" s="745">
        <v>143447.01999999999</v>
      </c>
      <c r="J828" s="745">
        <v>251032.29</v>
      </c>
      <c r="K828" s="745">
        <v>181785.21</v>
      </c>
      <c r="L828" s="745">
        <v>318124.12</v>
      </c>
      <c r="M828" s="745">
        <v>239750.05</v>
      </c>
      <c r="N828" s="745">
        <v>419562.59</v>
      </c>
      <c r="O828" s="745">
        <v>297221.71999999997</v>
      </c>
      <c r="P828" s="745">
        <v>520138.02</v>
      </c>
      <c r="Q828" s="745">
        <v>334988.21000000002</v>
      </c>
      <c r="R828" s="745">
        <v>586229.36</v>
      </c>
      <c r="S828" s="745">
        <v>372316.32</v>
      </c>
      <c r="T828" s="745">
        <v>651553.55000000005</v>
      </c>
    </row>
    <row r="829" spans="1:20">
      <c r="A829" s="744">
        <v>5</v>
      </c>
      <c r="B829" s="744" t="s">
        <v>1668</v>
      </c>
      <c r="C829" s="744"/>
      <c r="D829" s="744" t="s">
        <v>1238</v>
      </c>
      <c r="E829" s="744" t="s">
        <v>1470</v>
      </c>
      <c r="F829" s="744" t="s">
        <v>301</v>
      </c>
      <c r="G829" s="745">
        <v>111433.28</v>
      </c>
      <c r="H829" s="745">
        <v>178293.26</v>
      </c>
      <c r="I829" s="745">
        <v>156006.6</v>
      </c>
      <c r="J829" s="745">
        <v>249610.56</v>
      </c>
      <c r="K829" s="745">
        <v>200579.91</v>
      </c>
      <c r="L829" s="745">
        <v>320927.86</v>
      </c>
      <c r="M829" s="745">
        <v>267439.88</v>
      </c>
      <c r="N829" s="745">
        <v>427903.81</v>
      </c>
      <c r="O829" s="745">
        <v>334299.84999999998</v>
      </c>
      <c r="P829" s="745">
        <v>534879.77</v>
      </c>
      <c r="Q829" s="745">
        <v>378873.16</v>
      </c>
      <c r="R829" s="745">
        <v>606197.06999999995</v>
      </c>
      <c r="S829" s="745">
        <v>423446.47</v>
      </c>
      <c r="T829" s="745">
        <v>677514.37</v>
      </c>
    </row>
    <row r="830" spans="1:20">
      <c r="A830" s="744">
        <v>5</v>
      </c>
      <c r="B830" s="744" t="s">
        <v>1668</v>
      </c>
      <c r="C830" s="744"/>
      <c r="D830" s="744" t="s">
        <v>1238</v>
      </c>
      <c r="E830" s="744" t="s">
        <v>1508</v>
      </c>
      <c r="F830" s="744" t="s">
        <v>712</v>
      </c>
      <c r="G830" s="745">
        <v>118000.34</v>
      </c>
      <c r="H830" s="745">
        <v>206500.59</v>
      </c>
      <c r="I830" s="745">
        <v>152978.73000000001</v>
      </c>
      <c r="J830" s="745">
        <v>267712.78000000003</v>
      </c>
      <c r="K830" s="745">
        <v>182738.21</v>
      </c>
      <c r="L830" s="745">
        <v>319791.87</v>
      </c>
      <c r="M830" s="745">
        <v>217692.77</v>
      </c>
      <c r="N830" s="745">
        <v>380962.35</v>
      </c>
      <c r="O830" s="745">
        <v>256143.4</v>
      </c>
      <c r="P830" s="745">
        <v>448250.96</v>
      </c>
      <c r="Q830" s="745">
        <v>280815.24</v>
      </c>
      <c r="R830" s="745">
        <v>491426.67</v>
      </c>
      <c r="S830" s="745">
        <v>304636.06</v>
      </c>
      <c r="T830" s="745">
        <v>533113.11</v>
      </c>
    </row>
    <row r="831" spans="1:20">
      <c r="A831" s="744">
        <v>5</v>
      </c>
      <c r="B831" s="744" t="s">
        <v>1668</v>
      </c>
      <c r="C831" s="744"/>
      <c r="D831" s="744" t="s">
        <v>1238</v>
      </c>
      <c r="E831" s="744" t="s">
        <v>1508</v>
      </c>
      <c r="F831" s="744" t="s">
        <v>719</v>
      </c>
      <c r="G831" s="745">
        <v>93207.42</v>
      </c>
      <c r="H831" s="745">
        <v>163112.99</v>
      </c>
      <c r="I831" s="745">
        <v>121957.66</v>
      </c>
      <c r="J831" s="745">
        <v>213425.9</v>
      </c>
      <c r="K831" s="745">
        <v>147596.99</v>
      </c>
      <c r="L831" s="745">
        <v>258294.73</v>
      </c>
      <c r="M831" s="745">
        <v>180320.66</v>
      </c>
      <c r="N831" s="745">
        <v>315561.15999999997</v>
      </c>
      <c r="O831" s="745">
        <v>213778.02</v>
      </c>
      <c r="P831" s="745">
        <v>374111.54</v>
      </c>
      <c r="Q831" s="745">
        <v>235493.35</v>
      </c>
      <c r="R831" s="745">
        <v>412113.37</v>
      </c>
      <c r="S831" s="745">
        <v>255763.4</v>
      </c>
      <c r="T831" s="745">
        <v>447585.95</v>
      </c>
    </row>
    <row r="832" spans="1:20">
      <c r="A832" s="744">
        <v>5</v>
      </c>
      <c r="B832" s="744" t="s">
        <v>1668</v>
      </c>
      <c r="C832" s="744"/>
      <c r="D832" s="744" t="s">
        <v>1238</v>
      </c>
      <c r="E832" s="744" t="s">
        <v>1508</v>
      </c>
      <c r="F832" s="744" t="s">
        <v>726</v>
      </c>
      <c r="G832" s="745">
        <v>89454.76</v>
      </c>
      <c r="H832" s="745">
        <v>156545.82999999999</v>
      </c>
      <c r="I832" s="745">
        <v>122077.83</v>
      </c>
      <c r="J832" s="745">
        <v>213636.21</v>
      </c>
      <c r="K832" s="745">
        <v>154654.82</v>
      </c>
      <c r="L832" s="745">
        <v>270645.94</v>
      </c>
      <c r="M832" s="745">
        <v>203918.34</v>
      </c>
      <c r="N832" s="745">
        <v>356857.1</v>
      </c>
      <c r="O832" s="745">
        <v>252752.85</v>
      </c>
      <c r="P832" s="745">
        <v>442317.48</v>
      </c>
      <c r="Q832" s="745">
        <v>284832.5</v>
      </c>
      <c r="R832" s="745">
        <v>498456.87</v>
      </c>
      <c r="S832" s="745">
        <v>316530.8</v>
      </c>
      <c r="T832" s="745">
        <v>553928.9</v>
      </c>
    </row>
    <row r="833" spans="1:20">
      <c r="A833" s="744">
        <v>5</v>
      </c>
      <c r="B833" s="744" t="s">
        <v>1668</v>
      </c>
      <c r="C833" s="744"/>
      <c r="D833" s="744" t="s">
        <v>1238</v>
      </c>
      <c r="E833" s="744" t="s">
        <v>1508</v>
      </c>
      <c r="F833" s="744" t="s">
        <v>301</v>
      </c>
      <c r="G833" s="745">
        <v>95349.8</v>
      </c>
      <c r="H833" s="745">
        <v>152559.67999999999</v>
      </c>
      <c r="I833" s="745">
        <v>133489.72</v>
      </c>
      <c r="J833" s="745">
        <v>213583.56</v>
      </c>
      <c r="K833" s="745">
        <v>171629.64</v>
      </c>
      <c r="L833" s="745">
        <v>274607.43</v>
      </c>
      <c r="M833" s="745">
        <v>228839.52</v>
      </c>
      <c r="N833" s="745">
        <v>366143.24</v>
      </c>
      <c r="O833" s="745">
        <v>286049.40000000002</v>
      </c>
      <c r="P833" s="745">
        <v>457679.05</v>
      </c>
      <c r="Q833" s="745">
        <v>324189.32</v>
      </c>
      <c r="R833" s="745">
        <v>518702.92</v>
      </c>
      <c r="S833" s="745">
        <v>362329.24</v>
      </c>
      <c r="T833" s="745">
        <v>579726.79</v>
      </c>
    </row>
    <row r="834" spans="1:20">
      <c r="A834" s="744">
        <v>5</v>
      </c>
      <c r="B834" s="744" t="s">
        <v>1668</v>
      </c>
      <c r="C834" s="744"/>
      <c r="D834" s="744" t="s">
        <v>1238</v>
      </c>
      <c r="E834" s="744" t="s">
        <v>1542</v>
      </c>
      <c r="F834" s="744" t="s">
        <v>712</v>
      </c>
      <c r="G834" s="745">
        <v>117603.02</v>
      </c>
      <c r="H834" s="745">
        <v>205805.28</v>
      </c>
      <c r="I834" s="745">
        <v>152550.09</v>
      </c>
      <c r="J834" s="745">
        <v>266962.65999999997</v>
      </c>
      <c r="K834" s="745">
        <v>182299.27</v>
      </c>
      <c r="L834" s="745">
        <v>319023.73</v>
      </c>
      <c r="M834" s="745">
        <v>217274.81</v>
      </c>
      <c r="N834" s="745">
        <v>380230.92</v>
      </c>
      <c r="O834" s="745">
        <v>255718.12</v>
      </c>
      <c r="P834" s="745">
        <v>447506.71</v>
      </c>
      <c r="Q834" s="745">
        <v>280387.3</v>
      </c>
      <c r="R834" s="745">
        <v>490677.78</v>
      </c>
      <c r="S834" s="745">
        <v>304241.51</v>
      </c>
      <c r="T834" s="745">
        <v>532422.64</v>
      </c>
    </row>
    <row r="835" spans="1:20">
      <c r="A835" s="744">
        <v>5</v>
      </c>
      <c r="B835" s="744" t="s">
        <v>1668</v>
      </c>
      <c r="C835" s="744"/>
      <c r="D835" s="744" t="s">
        <v>1238</v>
      </c>
      <c r="E835" s="744" t="s">
        <v>1542</v>
      </c>
      <c r="F835" s="744" t="s">
        <v>719</v>
      </c>
      <c r="G835" s="745">
        <v>92346.68</v>
      </c>
      <c r="H835" s="745">
        <v>161606.69</v>
      </c>
      <c r="I835" s="745">
        <v>120949.19</v>
      </c>
      <c r="J835" s="745">
        <v>211661.08</v>
      </c>
      <c r="K835" s="745">
        <v>146501.21</v>
      </c>
      <c r="L835" s="745">
        <v>256377.11</v>
      </c>
      <c r="M835" s="745">
        <v>179204.16</v>
      </c>
      <c r="N835" s="745">
        <v>313607.28000000003</v>
      </c>
      <c r="O835" s="745">
        <v>212560.86</v>
      </c>
      <c r="P835" s="745">
        <v>371981.51</v>
      </c>
      <c r="Q835" s="745">
        <v>234218.28</v>
      </c>
      <c r="R835" s="745">
        <v>409881.98</v>
      </c>
      <c r="S835" s="745">
        <v>254455.34</v>
      </c>
      <c r="T835" s="745">
        <v>445296.84</v>
      </c>
    </row>
    <row r="836" spans="1:20">
      <c r="A836" s="744">
        <v>5</v>
      </c>
      <c r="B836" s="744" t="s">
        <v>1668</v>
      </c>
      <c r="C836" s="744"/>
      <c r="D836" s="744" t="s">
        <v>1238</v>
      </c>
      <c r="E836" s="744" t="s">
        <v>1542</v>
      </c>
      <c r="F836" s="744" t="s">
        <v>726</v>
      </c>
      <c r="G836" s="745">
        <v>88214.2</v>
      </c>
      <c r="H836" s="745">
        <v>154374.85</v>
      </c>
      <c r="I836" s="745">
        <v>120282</v>
      </c>
      <c r="J836" s="745">
        <v>210493.5</v>
      </c>
      <c r="K836" s="745">
        <v>152302.85999999999</v>
      </c>
      <c r="L836" s="745">
        <v>266530.01</v>
      </c>
      <c r="M836" s="745">
        <v>200739.63</v>
      </c>
      <c r="N836" s="745">
        <v>351294.35</v>
      </c>
      <c r="O836" s="745">
        <v>248739.36</v>
      </c>
      <c r="P836" s="745">
        <v>435293.88</v>
      </c>
      <c r="Q836" s="745">
        <v>280253.58</v>
      </c>
      <c r="R836" s="745">
        <v>490443.77</v>
      </c>
      <c r="S836" s="745">
        <v>311379.33</v>
      </c>
      <c r="T836" s="745">
        <v>544913.82999999996</v>
      </c>
    </row>
    <row r="837" spans="1:20">
      <c r="A837" s="744">
        <v>5</v>
      </c>
      <c r="B837" s="744" t="s">
        <v>1668</v>
      </c>
      <c r="C837" s="744"/>
      <c r="D837" s="744" t="s">
        <v>1238</v>
      </c>
      <c r="E837" s="744" t="s">
        <v>1542</v>
      </c>
      <c r="F837" s="744" t="s">
        <v>301</v>
      </c>
      <c r="G837" s="745">
        <v>94741.96</v>
      </c>
      <c r="H837" s="745">
        <v>151587.13</v>
      </c>
      <c r="I837" s="745">
        <v>132638.74</v>
      </c>
      <c r="J837" s="745">
        <v>212221.99</v>
      </c>
      <c r="K837" s="745">
        <v>170535.52</v>
      </c>
      <c r="L837" s="745">
        <v>272856.84000000003</v>
      </c>
      <c r="M837" s="745">
        <v>227380.7</v>
      </c>
      <c r="N837" s="745">
        <v>363809.12</v>
      </c>
      <c r="O837" s="745">
        <v>284225.87</v>
      </c>
      <c r="P837" s="745">
        <v>454761.4</v>
      </c>
      <c r="Q837" s="745">
        <v>322122.65999999997</v>
      </c>
      <c r="R837" s="745">
        <v>515396.26</v>
      </c>
      <c r="S837" s="745">
        <v>360019.44</v>
      </c>
      <c r="T837" s="745">
        <v>576031.11</v>
      </c>
    </row>
    <row r="838" spans="1:20">
      <c r="A838" s="744">
        <v>5</v>
      </c>
      <c r="B838" s="744" t="s">
        <v>1668</v>
      </c>
      <c r="C838" s="744"/>
      <c r="D838" s="744" t="s">
        <v>1238</v>
      </c>
      <c r="E838" s="744" t="s">
        <v>1568</v>
      </c>
      <c r="F838" s="744" t="s">
        <v>712</v>
      </c>
      <c r="G838" s="745">
        <v>115944.92</v>
      </c>
      <c r="H838" s="745">
        <v>202903.61</v>
      </c>
      <c r="I838" s="745">
        <v>150418.94</v>
      </c>
      <c r="J838" s="745">
        <v>263233.14</v>
      </c>
      <c r="K838" s="745">
        <v>179769.13</v>
      </c>
      <c r="L838" s="745">
        <v>314595.96999999997</v>
      </c>
      <c r="M838" s="745">
        <v>214283.08</v>
      </c>
      <c r="N838" s="745">
        <v>374995.39</v>
      </c>
      <c r="O838" s="745">
        <v>252212.15</v>
      </c>
      <c r="P838" s="745">
        <v>441371.26</v>
      </c>
      <c r="Q838" s="745">
        <v>276551.81</v>
      </c>
      <c r="R838" s="745">
        <v>483965.67</v>
      </c>
      <c r="S838" s="745">
        <v>300095.52</v>
      </c>
      <c r="T838" s="745">
        <v>525167.17000000004</v>
      </c>
    </row>
    <row r="839" spans="1:20">
      <c r="A839" s="744">
        <v>5</v>
      </c>
      <c r="B839" s="744" t="s">
        <v>1668</v>
      </c>
      <c r="C839" s="744"/>
      <c r="D839" s="744" t="s">
        <v>1238</v>
      </c>
      <c r="E839" s="744" t="s">
        <v>1568</v>
      </c>
      <c r="F839" s="744" t="s">
        <v>719</v>
      </c>
      <c r="G839" s="745">
        <v>90920.29</v>
      </c>
      <c r="H839" s="745">
        <v>159110.51</v>
      </c>
      <c r="I839" s="745">
        <v>119107.95</v>
      </c>
      <c r="J839" s="745">
        <v>208438.91</v>
      </c>
      <c r="K839" s="745">
        <v>144299.48000000001</v>
      </c>
      <c r="L839" s="745">
        <v>252524.1</v>
      </c>
      <c r="M839" s="745">
        <v>176561.7</v>
      </c>
      <c r="N839" s="745">
        <v>308982.98</v>
      </c>
      <c r="O839" s="745">
        <v>209450.83</v>
      </c>
      <c r="P839" s="745">
        <v>366538.96</v>
      </c>
      <c r="Q839" s="745">
        <v>230806.35</v>
      </c>
      <c r="R839" s="745">
        <v>403911.12</v>
      </c>
      <c r="S839" s="745">
        <v>250766.11</v>
      </c>
      <c r="T839" s="745">
        <v>438840.69</v>
      </c>
    </row>
    <row r="840" spans="1:20">
      <c r="A840" s="744">
        <v>5</v>
      </c>
      <c r="B840" s="744" t="s">
        <v>1668</v>
      </c>
      <c r="C840" s="744"/>
      <c r="D840" s="744" t="s">
        <v>1238</v>
      </c>
      <c r="E840" s="744" t="s">
        <v>1568</v>
      </c>
      <c r="F840" s="744" t="s">
        <v>726</v>
      </c>
      <c r="G840" s="745">
        <v>86756.82</v>
      </c>
      <c r="H840" s="745">
        <v>151824.43</v>
      </c>
      <c r="I840" s="745">
        <v>118271.19</v>
      </c>
      <c r="J840" s="745">
        <v>206974.58</v>
      </c>
      <c r="K840" s="745">
        <v>149739.04999999999</v>
      </c>
      <c r="L840" s="745">
        <v>262043.34</v>
      </c>
      <c r="M840" s="745">
        <v>197342.59</v>
      </c>
      <c r="N840" s="745">
        <v>345349.54</v>
      </c>
      <c r="O840" s="745">
        <v>244513.11</v>
      </c>
      <c r="P840" s="745">
        <v>427897.95</v>
      </c>
      <c r="Q840" s="745">
        <v>275478.98</v>
      </c>
      <c r="R840" s="745">
        <v>482088.22</v>
      </c>
      <c r="S840" s="745">
        <v>306059.94</v>
      </c>
      <c r="T840" s="745">
        <v>535604.9</v>
      </c>
    </row>
    <row r="841" spans="1:20">
      <c r="A841" s="744">
        <v>5</v>
      </c>
      <c r="B841" s="744" t="s">
        <v>1668</v>
      </c>
      <c r="C841" s="744"/>
      <c r="D841" s="744" t="s">
        <v>1238</v>
      </c>
      <c r="E841" s="744" t="s">
        <v>1568</v>
      </c>
      <c r="F841" s="744" t="s">
        <v>301</v>
      </c>
      <c r="G841" s="745">
        <v>93340.96</v>
      </c>
      <c r="H841" s="745">
        <v>149345.53</v>
      </c>
      <c r="I841" s="745">
        <v>130677.34</v>
      </c>
      <c r="J841" s="745">
        <v>209083.74</v>
      </c>
      <c r="K841" s="745">
        <v>168013.72</v>
      </c>
      <c r="L841" s="745">
        <v>268821.96000000002</v>
      </c>
      <c r="M841" s="745">
        <v>224018.29</v>
      </c>
      <c r="N841" s="745">
        <v>358429.27</v>
      </c>
      <c r="O841" s="745">
        <v>280022.87</v>
      </c>
      <c r="P841" s="745">
        <v>448036.59</v>
      </c>
      <c r="Q841" s="745">
        <v>317359.25</v>
      </c>
      <c r="R841" s="745">
        <v>507774.8</v>
      </c>
      <c r="S841" s="745">
        <v>354695.63</v>
      </c>
      <c r="T841" s="745">
        <v>567513.02</v>
      </c>
    </row>
    <row r="842" spans="1:20">
      <c r="A842" s="744">
        <v>5</v>
      </c>
      <c r="B842" s="744" t="s">
        <v>1668</v>
      </c>
      <c r="C842" s="744"/>
      <c r="D842" s="744" t="s">
        <v>1238</v>
      </c>
      <c r="E842" s="744" t="s">
        <v>1589</v>
      </c>
      <c r="F842" s="744" t="s">
        <v>712</v>
      </c>
      <c r="G842" s="745">
        <v>134847.70000000001</v>
      </c>
      <c r="H842" s="745">
        <v>235983.47</v>
      </c>
      <c r="I842" s="745">
        <v>174773.31</v>
      </c>
      <c r="J842" s="745">
        <v>305853.3</v>
      </c>
      <c r="K842" s="745">
        <v>208733.04</v>
      </c>
      <c r="L842" s="745">
        <v>365282.82</v>
      </c>
      <c r="M842" s="745">
        <v>248603.18</v>
      </c>
      <c r="N842" s="745">
        <v>435055.56</v>
      </c>
      <c r="O842" s="745">
        <v>292477.48</v>
      </c>
      <c r="P842" s="745">
        <v>511835.59</v>
      </c>
      <c r="Q842" s="745">
        <v>320628.3</v>
      </c>
      <c r="R842" s="745">
        <v>561099.53</v>
      </c>
      <c r="S842" s="745">
        <v>347788.67</v>
      </c>
      <c r="T842" s="745">
        <v>608630.17000000004</v>
      </c>
    </row>
    <row r="843" spans="1:20">
      <c r="A843" s="744">
        <v>5</v>
      </c>
      <c r="B843" s="744" t="s">
        <v>1668</v>
      </c>
      <c r="C843" s="744"/>
      <c r="D843" s="744" t="s">
        <v>1238</v>
      </c>
      <c r="E843" s="744" t="s">
        <v>1589</v>
      </c>
      <c r="F843" s="744" t="s">
        <v>719</v>
      </c>
      <c r="G843" s="745">
        <v>106810.85</v>
      </c>
      <c r="H843" s="745">
        <v>186918.98</v>
      </c>
      <c r="I843" s="745">
        <v>139693.41</v>
      </c>
      <c r="J843" s="745">
        <v>244463.47</v>
      </c>
      <c r="K843" s="745">
        <v>168993.9</v>
      </c>
      <c r="L843" s="745">
        <v>295739.33</v>
      </c>
      <c r="M843" s="745">
        <v>206341.26</v>
      </c>
      <c r="N843" s="745">
        <v>361097.21</v>
      </c>
      <c r="O843" s="745">
        <v>244568.95999999999</v>
      </c>
      <c r="P843" s="745">
        <v>427995.69</v>
      </c>
      <c r="Q843" s="745">
        <v>269376.45</v>
      </c>
      <c r="R843" s="745">
        <v>471408.79</v>
      </c>
      <c r="S843" s="745">
        <v>292521.46000000002</v>
      </c>
      <c r="T843" s="745">
        <v>511912.55</v>
      </c>
    </row>
    <row r="844" spans="1:20">
      <c r="A844" s="744">
        <v>5</v>
      </c>
      <c r="B844" s="744" t="s">
        <v>1668</v>
      </c>
      <c r="C844" s="744"/>
      <c r="D844" s="744" t="s">
        <v>1238</v>
      </c>
      <c r="E844" s="744" t="s">
        <v>1589</v>
      </c>
      <c r="F844" s="744" t="s">
        <v>726</v>
      </c>
      <c r="G844" s="745">
        <v>102734.71</v>
      </c>
      <c r="H844" s="745">
        <v>179785.73</v>
      </c>
      <c r="I844" s="745">
        <v>140256.45000000001</v>
      </c>
      <c r="J844" s="745">
        <v>245448.79</v>
      </c>
      <c r="K844" s="745">
        <v>177726.09</v>
      </c>
      <c r="L844" s="745">
        <v>311020.65000000002</v>
      </c>
      <c r="M844" s="745">
        <v>234380.65</v>
      </c>
      <c r="N844" s="745">
        <v>410166.14</v>
      </c>
      <c r="O844" s="745">
        <v>290550.06</v>
      </c>
      <c r="P844" s="745">
        <v>508462.61</v>
      </c>
      <c r="Q844" s="745">
        <v>327457.28999999998</v>
      </c>
      <c r="R844" s="745">
        <v>573050.25</v>
      </c>
      <c r="S844" s="745">
        <v>363933.26</v>
      </c>
      <c r="T844" s="745">
        <v>636883.21</v>
      </c>
    </row>
    <row r="845" spans="1:20">
      <c r="A845" s="744">
        <v>5</v>
      </c>
      <c r="B845" s="744" t="s">
        <v>1668</v>
      </c>
      <c r="C845" s="744"/>
      <c r="D845" s="744" t="s">
        <v>1238</v>
      </c>
      <c r="E845" s="744" t="s">
        <v>1589</v>
      </c>
      <c r="F845" s="744" t="s">
        <v>301</v>
      </c>
      <c r="G845" s="745">
        <v>109118.39</v>
      </c>
      <c r="H845" s="745">
        <v>174589.43</v>
      </c>
      <c r="I845" s="745">
        <v>152765.75</v>
      </c>
      <c r="J845" s="745">
        <v>244425.2</v>
      </c>
      <c r="K845" s="745">
        <v>196413.11</v>
      </c>
      <c r="L845" s="745">
        <v>314260.98</v>
      </c>
      <c r="M845" s="745">
        <v>261884.14</v>
      </c>
      <c r="N845" s="745">
        <v>419014.64</v>
      </c>
      <c r="O845" s="745">
        <v>327355.18</v>
      </c>
      <c r="P845" s="745">
        <v>523768.29</v>
      </c>
      <c r="Q845" s="745">
        <v>371002.54</v>
      </c>
      <c r="R845" s="745">
        <v>593604.06999999995</v>
      </c>
      <c r="S845" s="745">
        <v>414649.89</v>
      </c>
      <c r="T845" s="745">
        <v>663439.84</v>
      </c>
    </row>
    <row r="846" spans="1:20">
      <c r="A846" s="744">
        <v>5</v>
      </c>
      <c r="B846" s="744" t="s">
        <v>1668</v>
      </c>
      <c r="C846" s="744"/>
      <c r="D846" s="744" t="s">
        <v>1238</v>
      </c>
      <c r="E846" s="744" t="s">
        <v>1602</v>
      </c>
      <c r="F846" s="744" t="s">
        <v>712</v>
      </c>
      <c r="G846" s="745">
        <v>131467.13</v>
      </c>
      <c r="H846" s="745">
        <v>230067.47</v>
      </c>
      <c r="I846" s="745">
        <v>170686.11</v>
      </c>
      <c r="J846" s="745">
        <v>298700.69</v>
      </c>
      <c r="K846" s="745">
        <v>204100.46</v>
      </c>
      <c r="L846" s="745">
        <v>357175.81</v>
      </c>
      <c r="M846" s="745">
        <v>243443.06</v>
      </c>
      <c r="N846" s="745">
        <v>426025.36</v>
      </c>
      <c r="O846" s="745">
        <v>286633.19</v>
      </c>
      <c r="P846" s="745">
        <v>501608.08</v>
      </c>
      <c r="Q846" s="745">
        <v>314351.99</v>
      </c>
      <c r="R846" s="745">
        <v>550115.99</v>
      </c>
      <c r="S846" s="745">
        <v>341218.07</v>
      </c>
      <c r="T846" s="745">
        <v>597131.63</v>
      </c>
    </row>
    <row r="847" spans="1:20">
      <c r="A847" s="744">
        <v>5</v>
      </c>
      <c r="B847" s="744" t="s">
        <v>1668</v>
      </c>
      <c r="C847" s="744"/>
      <c r="D847" s="744" t="s">
        <v>1238</v>
      </c>
      <c r="E847" s="744" t="s">
        <v>1602</v>
      </c>
      <c r="F847" s="744" t="s">
        <v>719</v>
      </c>
      <c r="G847" s="745">
        <v>102271.73</v>
      </c>
      <c r="H847" s="745">
        <v>178975.53</v>
      </c>
      <c r="I847" s="745">
        <v>134156.62</v>
      </c>
      <c r="J847" s="745">
        <v>234774.09</v>
      </c>
      <c r="K847" s="745">
        <v>162719.21</v>
      </c>
      <c r="L847" s="745">
        <v>284758.62</v>
      </c>
      <c r="M847" s="745">
        <v>199434.79</v>
      </c>
      <c r="N847" s="745">
        <v>349010.89</v>
      </c>
      <c r="O847" s="745">
        <v>236744.98</v>
      </c>
      <c r="P847" s="745">
        <v>414303.72</v>
      </c>
      <c r="Q847" s="745">
        <v>260982.3</v>
      </c>
      <c r="R847" s="745">
        <v>456719.02</v>
      </c>
      <c r="S847" s="745">
        <v>283667.09000000003</v>
      </c>
      <c r="T847" s="745">
        <v>496417.41</v>
      </c>
    </row>
    <row r="848" spans="1:20">
      <c r="A848" s="744">
        <v>5</v>
      </c>
      <c r="B848" s="744" t="s">
        <v>1668</v>
      </c>
      <c r="C848" s="744"/>
      <c r="D848" s="744" t="s">
        <v>1238</v>
      </c>
      <c r="E848" s="744" t="s">
        <v>1602</v>
      </c>
      <c r="F848" s="744" t="s">
        <v>726</v>
      </c>
      <c r="G848" s="745">
        <v>96962.01</v>
      </c>
      <c r="H848" s="745">
        <v>169683.52</v>
      </c>
      <c r="I848" s="745">
        <v>132027.07</v>
      </c>
      <c r="J848" s="745">
        <v>231047.37</v>
      </c>
      <c r="K848" s="745">
        <v>167037.85999999999</v>
      </c>
      <c r="L848" s="745">
        <v>292316.26</v>
      </c>
      <c r="M848" s="745">
        <v>220022.77</v>
      </c>
      <c r="N848" s="745">
        <v>385039.84</v>
      </c>
      <c r="O848" s="745">
        <v>272502.46999999997</v>
      </c>
      <c r="P848" s="745">
        <v>476879.33</v>
      </c>
      <c r="Q848" s="745">
        <v>306927.62</v>
      </c>
      <c r="R848" s="745">
        <v>537123.32999999996</v>
      </c>
      <c r="S848" s="745">
        <v>340903.69</v>
      </c>
      <c r="T848" s="745">
        <v>596581.46</v>
      </c>
    </row>
    <row r="849" spans="1:20">
      <c r="A849" s="744">
        <v>5</v>
      </c>
      <c r="B849" s="744" t="s">
        <v>1668</v>
      </c>
      <c r="C849" s="744"/>
      <c r="D849" s="744" t="s">
        <v>1238</v>
      </c>
      <c r="E849" s="744" t="s">
        <v>1602</v>
      </c>
      <c r="F849" s="744" t="s">
        <v>301</v>
      </c>
      <c r="G849" s="745">
        <v>105406.74</v>
      </c>
      <c r="H849" s="745">
        <v>168650.78</v>
      </c>
      <c r="I849" s="745">
        <v>147569.43</v>
      </c>
      <c r="J849" s="745">
        <v>236111.09</v>
      </c>
      <c r="K849" s="745">
        <v>189732.13</v>
      </c>
      <c r="L849" s="745">
        <v>303571.40999999997</v>
      </c>
      <c r="M849" s="745">
        <v>252976.17</v>
      </c>
      <c r="N849" s="745">
        <v>404761.87</v>
      </c>
      <c r="O849" s="745">
        <v>316220.21000000002</v>
      </c>
      <c r="P849" s="745">
        <v>505952.34</v>
      </c>
      <c r="Q849" s="745">
        <v>358382.9</v>
      </c>
      <c r="R849" s="745">
        <v>573412.66</v>
      </c>
      <c r="S849" s="745">
        <v>400545.6</v>
      </c>
      <c r="T849" s="745">
        <v>640872.97</v>
      </c>
    </row>
    <row r="850" spans="1:20">
      <c r="A850" s="744">
        <v>5</v>
      </c>
      <c r="B850" s="744" t="s">
        <v>1668</v>
      </c>
      <c r="C850" s="744"/>
      <c r="D850" s="744" t="s">
        <v>1238</v>
      </c>
      <c r="E850" s="744" t="s">
        <v>1615</v>
      </c>
      <c r="F850" s="744" t="s">
        <v>712</v>
      </c>
      <c r="G850" s="745">
        <v>119658.44</v>
      </c>
      <c r="H850" s="745">
        <v>209402.27</v>
      </c>
      <c r="I850" s="745">
        <v>155109.89000000001</v>
      </c>
      <c r="J850" s="745">
        <v>271442.3</v>
      </c>
      <c r="K850" s="745">
        <v>185268.36</v>
      </c>
      <c r="L850" s="745">
        <v>324219.63</v>
      </c>
      <c r="M850" s="745">
        <v>220684.5</v>
      </c>
      <c r="N850" s="745">
        <v>386197.88</v>
      </c>
      <c r="O850" s="745">
        <v>259649.37</v>
      </c>
      <c r="P850" s="745">
        <v>454386.4</v>
      </c>
      <c r="Q850" s="745">
        <v>284650.73</v>
      </c>
      <c r="R850" s="745">
        <v>498138.78</v>
      </c>
      <c r="S850" s="745">
        <v>308782.05</v>
      </c>
      <c r="T850" s="745">
        <v>540368.57999999996</v>
      </c>
    </row>
    <row r="851" spans="1:20">
      <c r="A851" s="744">
        <v>5</v>
      </c>
      <c r="B851" s="744" t="s">
        <v>1668</v>
      </c>
      <c r="C851" s="744"/>
      <c r="D851" s="744" t="s">
        <v>1238</v>
      </c>
      <c r="E851" s="744" t="s">
        <v>1615</v>
      </c>
      <c r="F851" s="744" t="s">
        <v>719</v>
      </c>
      <c r="G851" s="745">
        <v>94633.81</v>
      </c>
      <c r="H851" s="745">
        <v>165609.17000000001</v>
      </c>
      <c r="I851" s="745">
        <v>123798.9</v>
      </c>
      <c r="J851" s="745">
        <v>216648.07</v>
      </c>
      <c r="K851" s="745">
        <v>149798.72</v>
      </c>
      <c r="L851" s="745">
        <v>262147.75</v>
      </c>
      <c r="M851" s="745">
        <v>182963.12</v>
      </c>
      <c r="N851" s="745">
        <v>320185.46999999997</v>
      </c>
      <c r="O851" s="745">
        <v>216888.05</v>
      </c>
      <c r="P851" s="745">
        <v>379554.09</v>
      </c>
      <c r="Q851" s="745">
        <v>238905.28</v>
      </c>
      <c r="R851" s="745">
        <v>418084.23</v>
      </c>
      <c r="S851" s="745">
        <v>259452.63</v>
      </c>
      <c r="T851" s="745">
        <v>454042.1</v>
      </c>
    </row>
    <row r="852" spans="1:20">
      <c r="A852" s="744">
        <v>5</v>
      </c>
      <c r="B852" s="744" t="s">
        <v>1668</v>
      </c>
      <c r="C852" s="744"/>
      <c r="D852" s="744" t="s">
        <v>1238</v>
      </c>
      <c r="E852" s="744" t="s">
        <v>1615</v>
      </c>
      <c r="F852" s="744" t="s">
        <v>726</v>
      </c>
      <c r="G852" s="745">
        <v>90912.14</v>
      </c>
      <c r="H852" s="745">
        <v>159096.25</v>
      </c>
      <c r="I852" s="745">
        <v>124088.65</v>
      </c>
      <c r="J852" s="745">
        <v>217155.13</v>
      </c>
      <c r="K852" s="745">
        <v>157218.64000000001</v>
      </c>
      <c r="L852" s="745">
        <v>275132.62</v>
      </c>
      <c r="M852" s="745">
        <v>207315.38</v>
      </c>
      <c r="N852" s="745">
        <v>362801.91</v>
      </c>
      <c r="O852" s="745">
        <v>256979.09</v>
      </c>
      <c r="P852" s="745">
        <v>449713.41</v>
      </c>
      <c r="Q852" s="745">
        <v>289607.09999999998</v>
      </c>
      <c r="R852" s="745">
        <v>506812.42</v>
      </c>
      <c r="S852" s="745">
        <v>321850.19</v>
      </c>
      <c r="T852" s="745">
        <v>563237.82999999996</v>
      </c>
    </row>
    <row r="853" spans="1:20">
      <c r="A853" s="744">
        <v>5</v>
      </c>
      <c r="B853" s="744" t="s">
        <v>1668</v>
      </c>
      <c r="C853" s="744"/>
      <c r="D853" s="744" t="s">
        <v>1238</v>
      </c>
      <c r="E853" s="744" t="s">
        <v>1615</v>
      </c>
      <c r="F853" s="744" t="s">
        <v>301</v>
      </c>
      <c r="G853" s="745">
        <v>96750.8</v>
      </c>
      <c r="H853" s="745">
        <v>154801.29</v>
      </c>
      <c r="I853" s="745">
        <v>135451.12</v>
      </c>
      <c r="J853" s="745">
        <v>216721.8</v>
      </c>
      <c r="K853" s="745">
        <v>174151.44</v>
      </c>
      <c r="L853" s="745">
        <v>278642.32</v>
      </c>
      <c r="M853" s="745">
        <v>232201.93</v>
      </c>
      <c r="N853" s="745">
        <v>371523.09</v>
      </c>
      <c r="O853" s="745">
        <v>290252.40999999997</v>
      </c>
      <c r="P853" s="745">
        <v>464403.86</v>
      </c>
      <c r="Q853" s="745">
        <v>328952.73</v>
      </c>
      <c r="R853" s="745">
        <v>526324.37</v>
      </c>
      <c r="S853" s="745">
        <v>367653.05</v>
      </c>
      <c r="T853" s="745">
        <v>588244.89</v>
      </c>
    </row>
    <row r="854" spans="1:20">
      <c r="A854" s="744">
        <v>5</v>
      </c>
      <c r="B854" s="744" t="s">
        <v>1668</v>
      </c>
      <c r="C854" s="744"/>
      <c r="D854" s="744" t="s">
        <v>1238</v>
      </c>
      <c r="E854" s="744" t="s">
        <v>1627</v>
      </c>
      <c r="F854" s="744" t="s">
        <v>712</v>
      </c>
      <c r="G854" s="745">
        <v>119327.71</v>
      </c>
      <c r="H854" s="745">
        <v>208823.49</v>
      </c>
      <c r="I854" s="745">
        <v>154802</v>
      </c>
      <c r="J854" s="745">
        <v>270903.5</v>
      </c>
      <c r="K854" s="745">
        <v>185002.75</v>
      </c>
      <c r="L854" s="745">
        <v>323754.82</v>
      </c>
      <c r="M854" s="745">
        <v>220514.81</v>
      </c>
      <c r="N854" s="745">
        <v>385900.91</v>
      </c>
      <c r="O854" s="745">
        <v>259542.68</v>
      </c>
      <c r="P854" s="745">
        <v>454199.69</v>
      </c>
      <c r="Q854" s="745">
        <v>284587.32</v>
      </c>
      <c r="R854" s="745">
        <v>498027.81</v>
      </c>
      <c r="S854" s="745">
        <v>308810.68</v>
      </c>
      <c r="T854" s="745">
        <v>540418.68000000005</v>
      </c>
    </row>
    <row r="855" spans="1:20">
      <c r="A855" s="744">
        <v>5</v>
      </c>
      <c r="B855" s="744" t="s">
        <v>1668</v>
      </c>
      <c r="C855" s="744"/>
      <c r="D855" s="744" t="s">
        <v>1238</v>
      </c>
      <c r="E855" s="744" t="s">
        <v>1627</v>
      </c>
      <c r="F855" s="744" t="s">
        <v>719</v>
      </c>
      <c r="G855" s="745">
        <v>93607.95</v>
      </c>
      <c r="H855" s="745">
        <v>163813.92000000001</v>
      </c>
      <c r="I855" s="745">
        <v>122621.26</v>
      </c>
      <c r="J855" s="745">
        <v>214587.21</v>
      </c>
      <c r="K855" s="745">
        <v>148547.84</v>
      </c>
      <c r="L855" s="745">
        <v>259958.73</v>
      </c>
      <c r="M855" s="745">
        <v>181745.61</v>
      </c>
      <c r="N855" s="745">
        <v>318054.83</v>
      </c>
      <c r="O855" s="745">
        <v>215593.55</v>
      </c>
      <c r="P855" s="745">
        <v>377288.7</v>
      </c>
      <c r="Q855" s="745">
        <v>237571.16</v>
      </c>
      <c r="R855" s="745">
        <v>415749.53</v>
      </c>
      <c r="S855" s="745">
        <v>258111</v>
      </c>
      <c r="T855" s="745">
        <v>451694.25</v>
      </c>
    </row>
    <row r="856" spans="1:20">
      <c r="A856" s="744">
        <v>5</v>
      </c>
      <c r="B856" s="744" t="s">
        <v>1668</v>
      </c>
      <c r="C856" s="744"/>
      <c r="D856" s="744" t="s">
        <v>1238</v>
      </c>
      <c r="E856" s="744" t="s">
        <v>1627</v>
      </c>
      <c r="F856" s="744" t="s">
        <v>726</v>
      </c>
      <c r="G856" s="745">
        <v>89348.11</v>
      </c>
      <c r="H856" s="745">
        <v>156359.19</v>
      </c>
      <c r="I856" s="745">
        <v>121810.43</v>
      </c>
      <c r="J856" s="745">
        <v>213168.26</v>
      </c>
      <c r="K856" s="745">
        <v>154224.95000000001</v>
      </c>
      <c r="L856" s="745">
        <v>269893.67</v>
      </c>
      <c r="M856" s="745">
        <v>203259.65</v>
      </c>
      <c r="N856" s="745">
        <v>355704.38</v>
      </c>
      <c r="O856" s="745">
        <v>251849.29</v>
      </c>
      <c r="P856" s="745">
        <v>440736.25</v>
      </c>
      <c r="Q856" s="745">
        <v>283747.87</v>
      </c>
      <c r="R856" s="745">
        <v>496558.78</v>
      </c>
      <c r="S856" s="745">
        <v>315250.86</v>
      </c>
      <c r="T856" s="745">
        <v>551689</v>
      </c>
    </row>
    <row r="857" spans="1:20">
      <c r="A857" s="744">
        <v>5</v>
      </c>
      <c r="B857" s="744" t="s">
        <v>1668</v>
      </c>
      <c r="C857" s="744"/>
      <c r="D857" s="744" t="s">
        <v>1238</v>
      </c>
      <c r="E857" s="744" t="s">
        <v>1627</v>
      </c>
      <c r="F857" s="744" t="s">
        <v>301</v>
      </c>
      <c r="G857" s="745">
        <v>96082.6</v>
      </c>
      <c r="H857" s="745">
        <v>153732.16</v>
      </c>
      <c r="I857" s="745">
        <v>134515.64000000001</v>
      </c>
      <c r="J857" s="745">
        <v>215225.03</v>
      </c>
      <c r="K857" s="745">
        <v>172948.68</v>
      </c>
      <c r="L857" s="745">
        <v>276717.89</v>
      </c>
      <c r="M857" s="745">
        <v>230598.24</v>
      </c>
      <c r="N857" s="745">
        <v>368957.19</v>
      </c>
      <c r="O857" s="745">
        <v>288247.8</v>
      </c>
      <c r="P857" s="745">
        <v>461196.48</v>
      </c>
      <c r="Q857" s="745">
        <v>326680.84000000003</v>
      </c>
      <c r="R857" s="745">
        <v>522689.35</v>
      </c>
      <c r="S857" s="745">
        <v>365113.88</v>
      </c>
      <c r="T857" s="745">
        <v>584182.21</v>
      </c>
    </row>
    <row r="858" spans="1:20">
      <c r="A858" s="744">
        <v>5</v>
      </c>
      <c r="B858" s="744" t="s">
        <v>1668</v>
      </c>
      <c r="C858" s="744"/>
      <c r="D858" s="744" t="s">
        <v>1238</v>
      </c>
      <c r="E858" s="744" t="s">
        <v>1635</v>
      </c>
      <c r="F858" s="744" t="s">
        <v>712</v>
      </c>
      <c r="G858" s="745">
        <v>113359</v>
      </c>
      <c r="H858" s="745">
        <v>198378.23999999999</v>
      </c>
      <c r="I858" s="745">
        <v>147189.01</v>
      </c>
      <c r="J858" s="745">
        <v>257580.76</v>
      </c>
      <c r="K858" s="745">
        <v>176014.43</v>
      </c>
      <c r="L858" s="745">
        <v>308025.25</v>
      </c>
      <c r="M858" s="745">
        <v>209958.89</v>
      </c>
      <c r="N858" s="745">
        <v>367428.06</v>
      </c>
      <c r="O858" s="745">
        <v>247218.43</v>
      </c>
      <c r="P858" s="745">
        <v>432632.26</v>
      </c>
      <c r="Q858" s="745">
        <v>271131.38</v>
      </c>
      <c r="R858" s="745">
        <v>474479.92</v>
      </c>
      <c r="S858" s="745">
        <v>294314.05</v>
      </c>
      <c r="T858" s="745">
        <v>515049.58</v>
      </c>
    </row>
    <row r="859" spans="1:20">
      <c r="A859" s="744">
        <v>5</v>
      </c>
      <c r="B859" s="744" t="s">
        <v>1668</v>
      </c>
      <c r="C859" s="744"/>
      <c r="D859" s="744" t="s">
        <v>1238</v>
      </c>
      <c r="E859" s="744" t="s">
        <v>1635</v>
      </c>
      <c r="F859" s="744" t="s">
        <v>719</v>
      </c>
      <c r="G859" s="745">
        <v>88102.66</v>
      </c>
      <c r="H859" s="745">
        <v>154179.65</v>
      </c>
      <c r="I859" s="745">
        <v>115588.1</v>
      </c>
      <c r="J859" s="745">
        <v>202279.17</v>
      </c>
      <c r="K859" s="745">
        <v>140216.37</v>
      </c>
      <c r="L859" s="745">
        <v>245378.64</v>
      </c>
      <c r="M859" s="745">
        <v>171888.24</v>
      </c>
      <c r="N859" s="745">
        <v>300804.42</v>
      </c>
      <c r="O859" s="745">
        <v>204061.18</v>
      </c>
      <c r="P859" s="745">
        <v>357107.06</v>
      </c>
      <c r="Q859" s="745">
        <v>224962.36</v>
      </c>
      <c r="R859" s="745">
        <v>393684.12</v>
      </c>
      <c r="S859" s="745">
        <v>244527.88</v>
      </c>
      <c r="T859" s="745">
        <v>427923.79</v>
      </c>
    </row>
    <row r="860" spans="1:20">
      <c r="A860" s="744">
        <v>5</v>
      </c>
      <c r="B860" s="744" t="s">
        <v>1668</v>
      </c>
      <c r="C860" s="744"/>
      <c r="D860" s="744" t="s">
        <v>1238</v>
      </c>
      <c r="E860" s="744" t="s">
        <v>1635</v>
      </c>
      <c r="F860" s="744" t="s">
        <v>726</v>
      </c>
      <c r="G860" s="745">
        <v>83465.25</v>
      </c>
      <c r="H860" s="745">
        <v>146064.19</v>
      </c>
      <c r="I860" s="745">
        <v>113633.47</v>
      </c>
      <c r="J860" s="745">
        <v>198858.58</v>
      </c>
      <c r="K860" s="745">
        <v>143754.76</v>
      </c>
      <c r="L860" s="745">
        <v>251570.82</v>
      </c>
      <c r="M860" s="745">
        <v>189342.15</v>
      </c>
      <c r="N860" s="745">
        <v>331348.76</v>
      </c>
      <c r="O860" s="745">
        <v>234492.51</v>
      </c>
      <c r="P860" s="745">
        <v>410361.89</v>
      </c>
      <c r="Q860" s="745">
        <v>264107.15999999997</v>
      </c>
      <c r="R860" s="745">
        <v>462187.52000000002</v>
      </c>
      <c r="S860" s="745">
        <v>293333.32</v>
      </c>
      <c r="T860" s="745">
        <v>513333.32</v>
      </c>
    </row>
    <row r="861" spans="1:20">
      <c r="A861" s="744">
        <v>5</v>
      </c>
      <c r="B861" s="744" t="s">
        <v>1668</v>
      </c>
      <c r="C861" s="744"/>
      <c r="D861" s="744" t="s">
        <v>1238</v>
      </c>
      <c r="E861" s="744" t="s">
        <v>1635</v>
      </c>
      <c r="F861" s="744" t="s">
        <v>301</v>
      </c>
      <c r="G861" s="745">
        <v>90844.99</v>
      </c>
      <c r="H861" s="745">
        <v>145351.98000000001</v>
      </c>
      <c r="I861" s="745">
        <v>127182.98</v>
      </c>
      <c r="J861" s="745">
        <v>203492.77</v>
      </c>
      <c r="K861" s="745">
        <v>163520.98000000001</v>
      </c>
      <c r="L861" s="745">
        <v>261633.56</v>
      </c>
      <c r="M861" s="745">
        <v>218027.97</v>
      </c>
      <c r="N861" s="745">
        <v>348844.75</v>
      </c>
      <c r="O861" s="745">
        <v>272534.96000000002</v>
      </c>
      <c r="P861" s="745">
        <v>436055.94</v>
      </c>
      <c r="Q861" s="745">
        <v>308872.95</v>
      </c>
      <c r="R861" s="745">
        <v>494196.73</v>
      </c>
      <c r="S861" s="745">
        <v>345210.95</v>
      </c>
      <c r="T861" s="745">
        <v>552337.53</v>
      </c>
    </row>
    <row r="862" spans="1:20">
      <c r="A862" s="744">
        <v>5</v>
      </c>
      <c r="B862" s="744" t="s">
        <v>1668</v>
      </c>
      <c r="C862" s="744"/>
      <c r="D862" s="744" t="s">
        <v>1238</v>
      </c>
      <c r="E862" s="744" t="s">
        <v>1640</v>
      </c>
      <c r="F862" s="744" t="s">
        <v>712</v>
      </c>
      <c r="G862" s="745">
        <v>127021.11</v>
      </c>
      <c r="H862" s="745">
        <v>222286.95</v>
      </c>
      <c r="I862" s="745">
        <v>164666.91</v>
      </c>
      <c r="J862" s="745">
        <v>288167.09000000003</v>
      </c>
      <c r="K862" s="745">
        <v>196694.56</v>
      </c>
      <c r="L862" s="745">
        <v>344215.48</v>
      </c>
      <c r="M862" s="745">
        <v>234310.73</v>
      </c>
      <c r="N862" s="745">
        <v>410043.77</v>
      </c>
      <c r="O862" s="745">
        <v>275691.49</v>
      </c>
      <c r="P862" s="745">
        <v>482460.1</v>
      </c>
      <c r="Q862" s="745">
        <v>302243.28999999998</v>
      </c>
      <c r="R862" s="745">
        <v>528925.75</v>
      </c>
      <c r="S862" s="745">
        <v>327876.47999999998</v>
      </c>
      <c r="T862" s="745">
        <v>573783.85</v>
      </c>
    </row>
    <row r="863" spans="1:20">
      <c r="A863" s="744">
        <v>5</v>
      </c>
      <c r="B863" s="744" t="s">
        <v>1668</v>
      </c>
      <c r="C863" s="744"/>
      <c r="D863" s="744" t="s">
        <v>1238</v>
      </c>
      <c r="E863" s="744" t="s">
        <v>1640</v>
      </c>
      <c r="F863" s="744" t="s">
        <v>719</v>
      </c>
      <c r="G863" s="745">
        <v>100374.52</v>
      </c>
      <c r="H863" s="745">
        <v>175655.41</v>
      </c>
      <c r="I863" s="745">
        <v>131326.5</v>
      </c>
      <c r="J863" s="745">
        <v>229821.38</v>
      </c>
      <c r="K863" s="745">
        <v>158925.96</v>
      </c>
      <c r="L863" s="745">
        <v>278120.44</v>
      </c>
      <c r="M863" s="745">
        <v>194144.45</v>
      </c>
      <c r="N863" s="745">
        <v>339752.78</v>
      </c>
      <c r="O863" s="745">
        <v>230158.6</v>
      </c>
      <c r="P863" s="745">
        <v>402777.56</v>
      </c>
      <c r="Q863" s="745">
        <v>253532.85</v>
      </c>
      <c r="R863" s="745">
        <v>443682.48</v>
      </c>
      <c r="S863" s="745">
        <v>275349.78999999998</v>
      </c>
      <c r="T863" s="745">
        <v>481862.14</v>
      </c>
    </row>
    <row r="864" spans="1:20">
      <c r="A864" s="744">
        <v>5</v>
      </c>
      <c r="B864" s="744" t="s">
        <v>1668</v>
      </c>
      <c r="C864" s="744"/>
      <c r="D864" s="744" t="s">
        <v>1238</v>
      </c>
      <c r="E864" s="744" t="s">
        <v>1640</v>
      </c>
      <c r="F864" s="744" t="s">
        <v>726</v>
      </c>
      <c r="G864" s="745">
        <v>96364.88</v>
      </c>
      <c r="H864" s="745">
        <v>168638.54</v>
      </c>
      <c r="I864" s="745">
        <v>131515.82999999999</v>
      </c>
      <c r="J864" s="745">
        <v>230152.7</v>
      </c>
      <c r="K864" s="745">
        <v>166617.25</v>
      </c>
      <c r="L864" s="745">
        <v>291580.18</v>
      </c>
      <c r="M864" s="745">
        <v>219697.17</v>
      </c>
      <c r="N864" s="745">
        <v>384470.05</v>
      </c>
      <c r="O864" s="745">
        <v>272316</v>
      </c>
      <c r="P864" s="745">
        <v>476553</v>
      </c>
      <c r="Q864" s="745">
        <v>306882.89</v>
      </c>
      <c r="R864" s="745">
        <v>537045.06999999995</v>
      </c>
      <c r="S864" s="745">
        <v>341039.93</v>
      </c>
      <c r="T864" s="745">
        <v>596819.88</v>
      </c>
    </row>
    <row r="865" spans="1:20">
      <c r="A865" s="744">
        <v>5</v>
      </c>
      <c r="B865" s="744" t="s">
        <v>1668</v>
      </c>
      <c r="C865" s="744"/>
      <c r="D865" s="744" t="s">
        <v>1238</v>
      </c>
      <c r="E865" s="744" t="s">
        <v>1640</v>
      </c>
      <c r="F865" s="744" t="s">
        <v>301</v>
      </c>
      <c r="G865" s="745">
        <v>102660.86</v>
      </c>
      <c r="H865" s="745">
        <v>164257.37</v>
      </c>
      <c r="I865" s="745">
        <v>143725.20000000001</v>
      </c>
      <c r="J865" s="745">
        <v>229960.32000000001</v>
      </c>
      <c r="K865" s="745">
        <v>184789.54</v>
      </c>
      <c r="L865" s="745">
        <v>295663.27</v>
      </c>
      <c r="M865" s="745">
        <v>246386.06</v>
      </c>
      <c r="N865" s="745">
        <v>394217.7</v>
      </c>
      <c r="O865" s="745">
        <v>307982.57</v>
      </c>
      <c r="P865" s="745">
        <v>492772.12</v>
      </c>
      <c r="Q865" s="745">
        <v>349046.92</v>
      </c>
      <c r="R865" s="745">
        <v>558475.06999999995</v>
      </c>
      <c r="S865" s="745">
        <v>390111.26</v>
      </c>
      <c r="T865" s="745">
        <v>624178.02</v>
      </c>
    </row>
    <row r="866" spans="1:20">
      <c r="A866" s="744">
        <v>5</v>
      </c>
      <c r="B866" s="744" t="s">
        <v>1668</v>
      </c>
      <c r="C866" s="744"/>
      <c r="D866" s="744" t="s">
        <v>1238</v>
      </c>
      <c r="E866" s="744" t="s">
        <v>1514</v>
      </c>
      <c r="F866" s="744" t="s">
        <v>712</v>
      </c>
      <c r="G866" s="745">
        <v>117403.24</v>
      </c>
      <c r="H866" s="745">
        <v>205455.67</v>
      </c>
      <c r="I866" s="745">
        <v>152187.82999999999</v>
      </c>
      <c r="J866" s="745">
        <v>266328.71000000002</v>
      </c>
      <c r="K866" s="745">
        <v>181779.26</v>
      </c>
      <c r="L866" s="745">
        <v>318113.71000000002</v>
      </c>
      <c r="M866" s="745">
        <v>216530</v>
      </c>
      <c r="N866" s="745">
        <v>378927.5</v>
      </c>
      <c r="O866" s="745">
        <v>254762.34</v>
      </c>
      <c r="P866" s="745">
        <v>445834.09</v>
      </c>
      <c r="Q866" s="745">
        <v>279293.71000000002</v>
      </c>
      <c r="R866" s="745">
        <v>488763.99</v>
      </c>
      <c r="S866" s="745">
        <v>302971.92</v>
      </c>
      <c r="T866" s="745">
        <v>530200.87</v>
      </c>
    </row>
    <row r="867" spans="1:20">
      <c r="A867" s="744">
        <v>5</v>
      </c>
      <c r="B867" s="744" t="s">
        <v>1668</v>
      </c>
      <c r="C867" s="744"/>
      <c r="D867" s="744" t="s">
        <v>1238</v>
      </c>
      <c r="E867" s="744" t="s">
        <v>1514</v>
      </c>
      <c r="F867" s="744" t="s">
        <v>719</v>
      </c>
      <c r="G867" s="745">
        <v>92842.03</v>
      </c>
      <c r="H867" s="745">
        <v>162473.56</v>
      </c>
      <c r="I867" s="745">
        <v>121456.68</v>
      </c>
      <c r="J867" s="745">
        <v>212549.19</v>
      </c>
      <c r="K867" s="745">
        <v>146966.47</v>
      </c>
      <c r="L867" s="745">
        <v>257191.32</v>
      </c>
      <c r="M867" s="745">
        <v>179507.17</v>
      </c>
      <c r="N867" s="745">
        <v>314137.55</v>
      </c>
      <c r="O867" s="745">
        <v>212792.9</v>
      </c>
      <c r="P867" s="745">
        <v>372387.57</v>
      </c>
      <c r="Q867" s="745">
        <v>234395.39</v>
      </c>
      <c r="R867" s="745">
        <v>410191.94</v>
      </c>
      <c r="S867" s="745">
        <v>254556.02</v>
      </c>
      <c r="T867" s="745">
        <v>445473.04</v>
      </c>
    </row>
    <row r="868" spans="1:20">
      <c r="A868" s="744">
        <v>5</v>
      </c>
      <c r="B868" s="744" t="s">
        <v>1668</v>
      </c>
      <c r="C868" s="744"/>
      <c r="D868" s="744" t="s">
        <v>1238</v>
      </c>
      <c r="E868" s="744" t="s">
        <v>1514</v>
      </c>
      <c r="F868" s="744" t="s">
        <v>726</v>
      </c>
      <c r="G868" s="745">
        <v>89184.61</v>
      </c>
      <c r="H868" s="745">
        <v>156073.07</v>
      </c>
      <c r="I868" s="745">
        <v>121729.15</v>
      </c>
      <c r="J868" s="745">
        <v>213026</v>
      </c>
      <c r="K868" s="745">
        <v>154228.03</v>
      </c>
      <c r="L868" s="745">
        <v>269899.05</v>
      </c>
      <c r="M868" s="745">
        <v>203370.67</v>
      </c>
      <c r="N868" s="745">
        <v>355898.67</v>
      </c>
      <c r="O868" s="745">
        <v>252088.3</v>
      </c>
      <c r="P868" s="745">
        <v>441154.53</v>
      </c>
      <c r="Q868" s="745">
        <v>284094.49</v>
      </c>
      <c r="R868" s="745">
        <v>497165.36</v>
      </c>
      <c r="S868" s="745">
        <v>315722.90000000002</v>
      </c>
      <c r="T868" s="745">
        <v>552515.07999999996</v>
      </c>
    </row>
    <row r="869" spans="1:20">
      <c r="A869" s="744">
        <v>5</v>
      </c>
      <c r="B869" s="744" t="s">
        <v>1668</v>
      </c>
      <c r="C869" s="744"/>
      <c r="D869" s="744" t="s">
        <v>1238</v>
      </c>
      <c r="E869" s="744" t="s">
        <v>1514</v>
      </c>
      <c r="F869" s="744" t="s">
        <v>301</v>
      </c>
      <c r="G869" s="745">
        <v>94923.03</v>
      </c>
      <c r="H869" s="745">
        <v>151876.85999999999</v>
      </c>
      <c r="I869" s="745">
        <v>132892.25</v>
      </c>
      <c r="J869" s="745">
        <v>212627.6</v>
      </c>
      <c r="K869" s="745">
        <v>170861.46</v>
      </c>
      <c r="L869" s="745">
        <v>273378.34000000003</v>
      </c>
      <c r="M869" s="745">
        <v>227815.28</v>
      </c>
      <c r="N869" s="745">
        <v>364504.46</v>
      </c>
      <c r="O869" s="745">
        <v>284769.09999999998</v>
      </c>
      <c r="P869" s="745">
        <v>455630.57</v>
      </c>
      <c r="Q869" s="745">
        <v>322738.32</v>
      </c>
      <c r="R869" s="745">
        <v>516381.32</v>
      </c>
      <c r="S869" s="745">
        <v>360707.53</v>
      </c>
      <c r="T869" s="745">
        <v>577132.06000000006</v>
      </c>
    </row>
    <row r="870" spans="1:20">
      <c r="A870" s="744">
        <v>5</v>
      </c>
      <c r="B870" s="744" t="s">
        <v>1668</v>
      </c>
      <c r="C870" s="744"/>
      <c r="D870" s="744" t="s">
        <v>1239</v>
      </c>
      <c r="E870" s="744" t="s">
        <v>1292</v>
      </c>
      <c r="F870" s="744" t="s">
        <v>712</v>
      </c>
      <c r="G870" s="745">
        <v>103474.76</v>
      </c>
      <c r="H870" s="745">
        <v>181080.83</v>
      </c>
      <c r="I870" s="745">
        <v>134226.93</v>
      </c>
      <c r="J870" s="745">
        <v>234897.13</v>
      </c>
      <c r="K870" s="745">
        <v>160405.79999999999</v>
      </c>
      <c r="L870" s="745">
        <v>280710.15000000002</v>
      </c>
      <c r="M870" s="745">
        <v>191185.11</v>
      </c>
      <c r="N870" s="745">
        <v>334573.94</v>
      </c>
      <c r="O870" s="745">
        <v>225014.93</v>
      </c>
      <c r="P870" s="745">
        <v>393776.12</v>
      </c>
      <c r="Q870" s="745">
        <v>246723.7</v>
      </c>
      <c r="R870" s="745">
        <v>431766.48</v>
      </c>
      <c r="S870" s="745">
        <v>267716.73</v>
      </c>
      <c r="T870" s="745">
        <v>468504.29</v>
      </c>
    </row>
    <row r="871" spans="1:20">
      <c r="A871" s="744">
        <v>5</v>
      </c>
      <c r="B871" s="744" t="s">
        <v>1668</v>
      </c>
      <c r="C871" s="744"/>
      <c r="D871" s="744" t="s">
        <v>1239</v>
      </c>
      <c r="E871" s="744" t="s">
        <v>1292</v>
      </c>
      <c r="F871" s="744" t="s">
        <v>719</v>
      </c>
      <c r="G871" s="745">
        <v>81230.649999999994</v>
      </c>
      <c r="H871" s="745">
        <v>142153.64000000001</v>
      </c>
      <c r="I871" s="745">
        <v>106394.94</v>
      </c>
      <c r="J871" s="745">
        <v>186191.15</v>
      </c>
      <c r="K871" s="745">
        <v>128877.23</v>
      </c>
      <c r="L871" s="745">
        <v>225535.15</v>
      </c>
      <c r="M871" s="745">
        <v>157655</v>
      </c>
      <c r="N871" s="745">
        <v>275896.25</v>
      </c>
      <c r="O871" s="745">
        <v>187004.87</v>
      </c>
      <c r="P871" s="745">
        <v>327258.52</v>
      </c>
      <c r="Q871" s="745">
        <v>206061.07</v>
      </c>
      <c r="R871" s="745">
        <v>360606.88</v>
      </c>
      <c r="S871" s="745">
        <v>223868.37</v>
      </c>
      <c r="T871" s="745">
        <v>391769.64</v>
      </c>
    </row>
    <row r="872" spans="1:20">
      <c r="A872" s="744">
        <v>5</v>
      </c>
      <c r="B872" s="744" t="s">
        <v>1668</v>
      </c>
      <c r="C872" s="744"/>
      <c r="D872" s="744" t="s">
        <v>1239</v>
      </c>
      <c r="E872" s="744" t="s">
        <v>1292</v>
      </c>
      <c r="F872" s="744" t="s">
        <v>726</v>
      </c>
      <c r="G872" s="745">
        <v>77578.87</v>
      </c>
      <c r="H872" s="745">
        <v>135763.01999999999</v>
      </c>
      <c r="I872" s="745">
        <v>105776.33</v>
      </c>
      <c r="J872" s="745">
        <v>185108.57</v>
      </c>
      <c r="K872" s="745">
        <v>133932.44</v>
      </c>
      <c r="L872" s="745">
        <v>234381.77</v>
      </c>
      <c r="M872" s="745">
        <v>176523.72</v>
      </c>
      <c r="N872" s="745">
        <v>308916.51</v>
      </c>
      <c r="O872" s="745">
        <v>218730.09</v>
      </c>
      <c r="P872" s="745">
        <v>382777.66</v>
      </c>
      <c r="Q872" s="745">
        <v>246439.99</v>
      </c>
      <c r="R872" s="745">
        <v>431269.98</v>
      </c>
      <c r="S872" s="745">
        <v>273807.75</v>
      </c>
      <c r="T872" s="745">
        <v>479163.56</v>
      </c>
    </row>
    <row r="873" spans="1:20">
      <c r="A873" s="744">
        <v>5</v>
      </c>
      <c r="B873" s="744" t="s">
        <v>1668</v>
      </c>
      <c r="C873" s="744"/>
      <c r="D873" s="744" t="s">
        <v>1239</v>
      </c>
      <c r="E873" s="744" t="s">
        <v>1292</v>
      </c>
      <c r="F873" s="744" t="s">
        <v>301</v>
      </c>
      <c r="G873" s="745">
        <v>83348.61</v>
      </c>
      <c r="H873" s="745">
        <v>133357.76999999999</v>
      </c>
      <c r="I873" s="745">
        <v>116688.05</v>
      </c>
      <c r="J873" s="745">
        <v>186700.88</v>
      </c>
      <c r="K873" s="745">
        <v>150027.49</v>
      </c>
      <c r="L873" s="745">
        <v>240043.99</v>
      </c>
      <c r="M873" s="745">
        <v>200036.66</v>
      </c>
      <c r="N873" s="745">
        <v>320058.65000000002</v>
      </c>
      <c r="O873" s="745">
        <v>250045.82</v>
      </c>
      <c r="P873" s="745">
        <v>400073.32</v>
      </c>
      <c r="Q873" s="745">
        <v>283385.26</v>
      </c>
      <c r="R873" s="745">
        <v>453416.43</v>
      </c>
      <c r="S873" s="745">
        <v>316724.71000000002</v>
      </c>
      <c r="T873" s="745">
        <v>506759.54</v>
      </c>
    </row>
    <row r="874" spans="1:20">
      <c r="A874" s="744">
        <v>5</v>
      </c>
      <c r="B874" s="744" t="s">
        <v>1668</v>
      </c>
      <c r="C874" s="744"/>
      <c r="D874" s="744" t="s">
        <v>1239</v>
      </c>
      <c r="E874" s="744" t="s">
        <v>1291</v>
      </c>
      <c r="F874" s="744" t="s">
        <v>712</v>
      </c>
      <c r="G874" s="745">
        <v>109510.07</v>
      </c>
      <c r="H874" s="745">
        <v>191642.62</v>
      </c>
      <c r="I874" s="745">
        <v>141960.68</v>
      </c>
      <c r="J874" s="745">
        <v>248431.2</v>
      </c>
      <c r="K874" s="745">
        <v>169567.46</v>
      </c>
      <c r="L874" s="745">
        <v>296743.05</v>
      </c>
      <c r="M874" s="745">
        <v>201989.3</v>
      </c>
      <c r="N874" s="745">
        <v>353481.27</v>
      </c>
      <c r="O874" s="745">
        <v>237657.77</v>
      </c>
      <c r="P874" s="745">
        <v>415901.1</v>
      </c>
      <c r="Q874" s="745">
        <v>260544.17</v>
      </c>
      <c r="R874" s="745">
        <v>455952.3</v>
      </c>
      <c r="S874" s="745">
        <v>282636.56</v>
      </c>
      <c r="T874" s="745">
        <v>494613.98</v>
      </c>
    </row>
    <row r="875" spans="1:20">
      <c r="A875" s="744">
        <v>5</v>
      </c>
      <c r="B875" s="744" t="s">
        <v>1668</v>
      </c>
      <c r="C875" s="744"/>
      <c r="D875" s="744" t="s">
        <v>1239</v>
      </c>
      <c r="E875" s="744" t="s">
        <v>1291</v>
      </c>
      <c r="F875" s="744" t="s">
        <v>719</v>
      </c>
      <c r="G875" s="745">
        <v>86570.83</v>
      </c>
      <c r="H875" s="745">
        <v>151498.95000000001</v>
      </c>
      <c r="I875" s="745">
        <v>113258.94</v>
      </c>
      <c r="J875" s="745">
        <v>198203.15</v>
      </c>
      <c r="K875" s="745">
        <v>137053.62</v>
      </c>
      <c r="L875" s="745">
        <v>239843.84</v>
      </c>
      <c r="M875" s="745">
        <v>167411.37</v>
      </c>
      <c r="N875" s="745">
        <v>292969.89</v>
      </c>
      <c r="O875" s="745">
        <v>198459.89</v>
      </c>
      <c r="P875" s="745">
        <v>347304.82</v>
      </c>
      <c r="Q875" s="745">
        <v>218610.84</v>
      </c>
      <c r="R875" s="745">
        <v>382568.97</v>
      </c>
      <c r="S875" s="745">
        <v>237417.93</v>
      </c>
      <c r="T875" s="745">
        <v>415481.38</v>
      </c>
    </row>
    <row r="876" spans="1:20">
      <c r="A876" s="744">
        <v>5</v>
      </c>
      <c r="B876" s="744" t="s">
        <v>1668</v>
      </c>
      <c r="C876" s="744"/>
      <c r="D876" s="744" t="s">
        <v>1239</v>
      </c>
      <c r="E876" s="744" t="s">
        <v>1291</v>
      </c>
      <c r="F876" s="744" t="s">
        <v>726</v>
      </c>
      <c r="G876" s="745">
        <v>83138.259999999995</v>
      </c>
      <c r="H876" s="745">
        <v>145491.95000000001</v>
      </c>
      <c r="I876" s="745">
        <v>113470.9</v>
      </c>
      <c r="J876" s="745">
        <v>198574.07999999999</v>
      </c>
      <c r="K876" s="745">
        <v>143760.91</v>
      </c>
      <c r="L876" s="745">
        <v>251581.6</v>
      </c>
      <c r="M876" s="745">
        <v>189564.2</v>
      </c>
      <c r="N876" s="745">
        <v>331737.36</v>
      </c>
      <c r="O876" s="745">
        <v>234970.55</v>
      </c>
      <c r="P876" s="745">
        <v>411198.47</v>
      </c>
      <c r="Q876" s="745">
        <v>264800.40999999997</v>
      </c>
      <c r="R876" s="745">
        <v>463400.71</v>
      </c>
      <c r="S876" s="745">
        <v>294277.42</v>
      </c>
      <c r="T876" s="745">
        <v>514985.49</v>
      </c>
    </row>
    <row r="877" spans="1:20">
      <c r="A877" s="744">
        <v>5</v>
      </c>
      <c r="B877" s="744" t="s">
        <v>1668</v>
      </c>
      <c r="C877" s="744"/>
      <c r="D877" s="744" t="s">
        <v>1239</v>
      </c>
      <c r="E877" s="744" t="s">
        <v>1291</v>
      </c>
      <c r="F877" s="744" t="s">
        <v>301</v>
      </c>
      <c r="G877" s="745">
        <v>88525.86</v>
      </c>
      <c r="H877" s="745">
        <v>141641.38</v>
      </c>
      <c r="I877" s="745">
        <v>123936.21</v>
      </c>
      <c r="J877" s="745">
        <v>198297.93</v>
      </c>
      <c r="K877" s="745">
        <v>159346.54999999999</v>
      </c>
      <c r="L877" s="745">
        <v>254954.49</v>
      </c>
      <c r="M877" s="745">
        <v>212462.07</v>
      </c>
      <c r="N877" s="745">
        <v>339939.31</v>
      </c>
      <c r="O877" s="745">
        <v>265577.59000000003</v>
      </c>
      <c r="P877" s="745">
        <v>424924.14</v>
      </c>
      <c r="Q877" s="745">
        <v>300987.93</v>
      </c>
      <c r="R877" s="745">
        <v>481580.69</v>
      </c>
      <c r="S877" s="745">
        <v>336398.27</v>
      </c>
      <c r="T877" s="745">
        <v>538237.25</v>
      </c>
    </row>
    <row r="878" spans="1:20">
      <c r="A878" s="744">
        <v>5</v>
      </c>
      <c r="B878" s="744" t="s">
        <v>1668</v>
      </c>
      <c r="C878" s="744"/>
      <c r="D878" s="744" t="s">
        <v>1239</v>
      </c>
      <c r="E878" s="744" t="s">
        <v>1349</v>
      </c>
      <c r="F878" s="744" t="s">
        <v>712</v>
      </c>
      <c r="G878" s="745">
        <v>106193.87</v>
      </c>
      <c r="H878" s="745">
        <v>185839.27</v>
      </c>
      <c r="I878" s="745">
        <v>137698.37</v>
      </c>
      <c r="J878" s="745">
        <v>240972.15</v>
      </c>
      <c r="K878" s="745">
        <v>164507.16</v>
      </c>
      <c r="L878" s="745">
        <v>287887.53999999998</v>
      </c>
      <c r="M878" s="745">
        <v>196005.83</v>
      </c>
      <c r="N878" s="745">
        <v>343010.21</v>
      </c>
      <c r="O878" s="745">
        <v>230645.83</v>
      </c>
      <c r="P878" s="745">
        <v>403630.21</v>
      </c>
      <c r="Q878" s="745">
        <v>252873.19</v>
      </c>
      <c r="R878" s="745">
        <v>442528.08</v>
      </c>
      <c r="S878" s="745">
        <v>274344.59999999998</v>
      </c>
      <c r="T878" s="745">
        <v>480103.05</v>
      </c>
    </row>
    <row r="879" spans="1:20">
      <c r="A879" s="744">
        <v>5</v>
      </c>
      <c r="B879" s="744" t="s">
        <v>1668</v>
      </c>
      <c r="C879" s="744"/>
      <c r="D879" s="744" t="s">
        <v>1239</v>
      </c>
      <c r="E879" s="744" t="s">
        <v>1349</v>
      </c>
      <c r="F879" s="744" t="s">
        <v>719</v>
      </c>
      <c r="G879" s="745">
        <v>83718.05</v>
      </c>
      <c r="H879" s="745">
        <v>146506.57999999999</v>
      </c>
      <c r="I879" s="745">
        <v>109576.46</v>
      </c>
      <c r="J879" s="745">
        <v>191758.81</v>
      </c>
      <c r="K879" s="745">
        <v>132650.17000000001</v>
      </c>
      <c r="L879" s="745">
        <v>232137.8</v>
      </c>
      <c r="M879" s="745">
        <v>162126.45000000001</v>
      </c>
      <c r="N879" s="745">
        <v>283721.28000000003</v>
      </c>
      <c r="O879" s="745">
        <v>192239.83</v>
      </c>
      <c r="P879" s="745">
        <v>336419.71</v>
      </c>
      <c r="Q879" s="745">
        <v>211786.99</v>
      </c>
      <c r="R879" s="745">
        <v>370627.23</v>
      </c>
      <c r="S879" s="745">
        <v>230039.47</v>
      </c>
      <c r="T879" s="745">
        <v>402569.08</v>
      </c>
    </row>
    <row r="880" spans="1:20">
      <c r="A880" s="744">
        <v>5</v>
      </c>
      <c r="B880" s="744" t="s">
        <v>1668</v>
      </c>
      <c r="C880" s="744"/>
      <c r="D880" s="744" t="s">
        <v>1239</v>
      </c>
      <c r="E880" s="744" t="s">
        <v>1349</v>
      </c>
      <c r="F880" s="744" t="s">
        <v>726</v>
      </c>
      <c r="G880" s="745">
        <v>80223.490000000005</v>
      </c>
      <c r="H880" s="745">
        <v>140391.10999999999</v>
      </c>
      <c r="I880" s="745">
        <v>109449.28</v>
      </c>
      <c r="J880" s="745">
        <v>191536.23</v>
      </c>
      <c r="K880" s="745">
        <v>138633.29</v>
      </c>
      <c r="L880" s="745">
        <v>242608.25</v>
      </c>
      <c r="M880" s="745">
        <v>182770.13</v>
      </c>
      <c r="N880" s="745">
        <v>319847.74</v>
      </c>
      <c r="O880" s="745">
        <v>226518.06</v>
      </c>
      <c r="P880" s="745">
        <v>396406.61</v>
      </c>
      <c r="Q880" s="745">
        <v>255251.21</v>
      </c>
      <c r="R880" s="745">
        <v>446689.62</v>
      </c>
      <c r="S880" s="745">
        <v>283638.65000000002</v>
      </c>
      <c r="T880" s="745">
        <v>496367.64</v>
      </c>
    </row>
    <row r="881" spans="1:20">
      <c r="A881" s="744">
        <v>5</v>
      </c>
      <c r="B881" s="744" t="s">
        <v>1668</v>
      </c>
      <c r="C881" s="744"/>
      <c r="D881" s="744" t="s">
        <v>1239</v>
      </c>
      <c r="E881" s="744" t="s">
        <v>1349</v>
      </c>
      <c r="F881" s="744" t="s">
        <v>301</v>
      </c>
      <c r="G881" s="745">
        <v>85723.86</v>
      </c>
      <c r="H881" s="745">
        <v>137158.17000000001</v>
      </c>
      <c r="I881" s="745">
        <v>120013.4</v>
      </c>
      <c r="J881" s="745">
        <v>192021.44</v>
      </c>
      <c r="K881" s="745">
        <v>154302.94</v>
      </c>
      <c r="L881" s="745">
        <v>246884.71</v>
      </c>
      <c r="M881" s="745">
        <v>205737.26</v>
      </c>
      <c r="N881" s="745">
        <v>329179.61</v>
      </c>
      <c r="O881" s="745">
        <v>257171.57</v>
      </c>
      <c r="P881" s="745">
        <v>411474.52</v>
      </c>
      <c r="Q881" s="745">
        <v>291461.11</v>
      </c>
      <c r="R881" s="745">
        <v>466337.79</v>
      </c>
      <c r="S881" s="745">
        <v>325750.65999999997</v>
      </c>
      <c r="T881" s="745">
        <v>521201.06</v>
      </c>
    </row>
    <row r="882" spans="1:20">
      <c r="A882" s="744">
        <v>5</v>
      </c>
      <c r="B882" s="744" t="s">
        <v>1668</v>
      </c>
      <c r="C882" s="744"/>
      <c r="D882" s="744" t="s">
        <v>1239</v>
      </c>
      <c r="E882" s="744" t="s">
        <v>1429</v>
      </c>
      <c r="F882" s="744" t="s">
        <v>712</v>
      </c>
      <c r="G882" s="745">
        <v>107388.06</v>
      </c>
      <c r="H882" s="745">
        <v>187929.1</v>
      </c>
      <c r="I882" s="745">
        <v>139280.14000000001</v>
      </c>
      <c r="J882" s="745">
        <v>243740.25</v>
      </c>
      <c r="K882" s="745">
        <v>166425.04</v>
      </c>
      <c r="L882" s="745">
        <v>291243.82</v>
      </c>
      <c r="M882" s="745">
        <v>198331.34</v>
      </c>
      <c r="N882" s="745">
        <v>347079.84</v>
      </c>
      <c r="O882" s="745">
        <v>233407.93</v>
      </c>
      <c r="P882" s="745">
        <v>408463.88</v>
      </c>
      <c r="Q882" s="745">
        <v>255916.22</v>
      </c>
      <c r="R882" s="745">
        <v>447853.38</v>
      </c>
      <c r="S882" s="745">
        <v>277672.84000000003</v>
      </c>
      <c r="T882" s="745">
        <v>485927.46</v>
      </c>
    </row>
    <row r="883" spans="1:20">
      <c r="A883" s="744">
        <v>5</v>
      </c>
      <c r="B883" s="744" t="s">
        <v>1668</v>
      </c>
      <c r="C883" s="744"/>
      <c r="D883" s="744" t="s">
        <v>1239</v>
      </c>
      <c r="E883" s="744" t="s">
        <v>1429</v>
      </c>
      <c r="F883" s="744" t="s">
        <v>719</v>
      </c>
      <c r="G883" s="745">
        <v>84448.82</v>
      </c>
      <c r="H883" s="745">
        <v>147785.43</v>
      </c>
      <c r="I883" s="745">
        <v>110578.4</v>
      </c>
      <c r="J883" s="745">
        <v>193512.2</v>
      </c>
      <c r="K883" s="745">
        <v>133911.20000000001</v>
      </c>
      <c r="L883" s="745">
        <v>234344.6</v>
      </c>
      <c r="M883" s="745">
        <v>163753.41</v>
      </c>
      <c r="N883" s="745">
        <v>286568.46999999997</v>
      </c>
      <c r="O883" s="745">
        <v>194210.05</v>
      </c>
      <c r="P883" s="745">
        <v>339867.59</v>
      </c>
      <c r="Q883" s="745">
        <v>213982.88</v>
      </c>
      <c r="R883" s="745">
        <v>374470.05</v>
      </c>
      <c r="S883" s="745">
        <v>232454.21</v>
      </c>
      <c r="T883" s="745">
        <v>406794.86</v>
      </c>
    </row>
    <row r="884" spans="1:20">
      <c r="A884" s="744">
        <v>5</v>
      </c>
      <c r="B884" s="744" t="s">
        <v>1668</v>
      </c>
      <c r="C884" s="744"/>
      <c r="D884" s="744" t="s">
        <v>1239</v>
      </c>
      <c r="E884" s="744" t="s">
        <v>1429</v>
      </c>
      <c r="F884" s="744" t="s">
        <v>726</v>
      </c>
      <c r="G884" s="745">
        <v>80763.789999999994</v>
      </c>
      <c r="H884" s="745">
        <v>141336.63</v>
      </c>
      <c r="I884" s="745">
        <v>110146.64</v>
      </c>
      <c r="J884" s="745">
        <v>192756.62</v>
      </c>
      <c r="K884" s="745">
        <v>139486.85999999999</v>
      </c>
      <c r="L884" s="745">
        <v>244102.01</v>
      </c>
      <c r="M884" s="745">
        <v>183865.47</v>
      </c>
      <c r="N884" s="745">
        <v>321764.57</v>
      </c>
      <c r="O884" s="745">
        <v>227847.13</v>
      </c>
      <c r="P884" s="745">
        <v>398732.48</v>
      </c>
      <c r="Q884" s="745">
        <v>256727.2</v>
      </c>
      <c r="R884" s="745">
        <v>449272.6</v>
      </c>
      <c r="S884" s="745">
        <v>285254.43</v>
      </c>
      <c r="T884" s="745">
        <v>499195.25</v>
      </c>
    </row>
    <row r="885" spans="1:20">
      <c r="A885" s="744">
        <v>5</v>
      </c>
      <c r="B885" s="744" t="s">
        <v>1668</v>
      </c>
      <c r="C885" s="744"/>
      <c r="D885" s="744" t="s">
        <v>1239</v>
      </c>
      <c r="E885" s="744" t="s">
        <v>1429</v>
      </c>
      <c r="F885" s="744" t="s">
        <v>301</v>
      </c>
      <c r="G885" s="745">
        <v>86577.38</v>
      </c>
      <c r="H885" s="745">
        <v>138523.81</v>
      </c>
      <c r="I885" s="745">
        <v>121208.33</v>
      </c>
      <c r="J885" s="745">
        <v>193933.33</v>
      </c>
      <c r="K885" s="745">
        <v>155839.28</v>
      </c>
      <c r="L885" s="745">
        <v>249342.85</v>
      </c>
      <c r="M885" s="745">
        <v>207785.71</v>
      </c>
      <c r="N885" s="745">
        <v>332457.13</v>
      </c>
      <c r="O885" s="745">
        <v>259732.13</v>
      </c>
      <c r="P885" s="745">
        <v>415571.42</v>
      </c>
      <c r="Q885" s="745">
        <v>294363.08</v>
      </c>
      <c r="R885" s="745">
        <v>470980.94</v>
      </c>
      <c r="S885" s="745">
        <v>328994.03000000003</v>
      </c>
      <c r="T885" s="745">
        <v>526390.46</v>
      </c>
    </row>
    <row r="886" spans="1:20">
      <c r="A886" s="744">
        <v>5</v>
      </c>
      <c r="B886" s="744" t="s">
        <v>1668</v>
      </c>
      <c r="C886" s="744"/>
      <c r="D886" s="744" t="s">
        <v>1239</v>
      </c>
      <c r="E886" s="744" t="s">
        <v>1471</v>
      </c>
      <c r="F886" s="744" t="s">
        <v>712</v>
      </c>
      <c r="G886" s="745">
        <v>106393.64</v>
      </c>
      <c r="H886" s="745">
        <v>186188.87</v>
      </c>
      <c r="I886" s="745">
        <v>138060.62</v>
      </c>
      <c r="J886" s="745">
        <v>241606.08</v>
      </c>
      <c r="K886" s="745">
        <v>165027.16</v>
      </c>
      <c r="L886" s="745">
        <v>288797.53000000003</v>
      </c>
      <c r="M886" s="745">
        <v>196750.62</v>
      </c>
      <c r="N886" s="745">
        <v>344313.59</v>
      </c>
      <c r="O886" s="745">
        <v>231601.59</v>
      </c>
      <c r="P886" s="745">
        <v>405302.78</v>
      </c>
      <c r="Q886" s="745">
        <v>253966.76</v>
      </c>
      <c r="R886" s="745">
        <v>444441.83</v>
      </c>
      <c r="S886" s="745">
        <v>275614.15000000002</v>
      </c>
      <c r="T886" s="745">
        <v>482324.77</v>
      </c>
    </row>
    <row r="887" spans="1:20">
      <c r="A887" s="744">
        <v>5</v>
      </c>
      <c r="B887" s="744" t="s">
        <v>1668</v>
      </c>
      <c r="C887" s="744"/>
      <c r="D887" s="744" t="s">
        <v>1239</v>
      </c>
      <c r="E887" s="744" t="s">
        <v>1471</v>
      </c>
      <c r="F887" s="744" t="s">
        <v>719</v>
      </c>
      <c r="G887" s="745">
        <v>83222.69</v>
      </c>
      <c r="H887" s="745">
        <v>145639.71</v>
      </c>
      <c r="I887" s="745">
        <v>109068.96</v>
      </c>
      <c r="J887" s="745">
        <v>190870.68</v>
      </c>
      <c r="K887" s="745">
        <v>132184.9</v>
      </c>
      <c r="L887" s="745">
        <v>231323.57</v>
      </c>
      <c r="M887" s="745">
        <v>161823.42000000001</v>
      </c>
      <c r="N887" s="745">
        <v>283190.99</v>
      </c>
      <c r="O887" s="745">
        <v>192007.78</v>
      </c>
      <c r="P887" s="745">
        <v>336013.61</v>
      </c>
      <c r="Q887" s="745">
        <v>211609.85</v>
      </c>
      <c r="R887" s="745">
        <v>370317.25</v>
      </c>
      <c r="S887" s="745">
        <v>229938.77</v>
      </c>
      <c r="T887" s="745">
        <v>402392.85</v>
      </c>
    </row>
    <row r="888" spans="1:20">
      <c r="A888" s="744">
        <v>5</v>
      </c>
      <c r="B888" s="744" t="s">
        <v>1668</v>
      </c>
      <c r="C888" s="744"/>
      <c r="D888" s="744" t="s">
        <v>1239</v>
      </c>
      <c r="E888" s="744" t="s">
        <v>1471</v>
      </c>
      <c r="F888" s="744" t="s">
        <v>726</v>
      </c>
      <c r="G888" s="745">
        <v>79253.070000000007</v>
      </c>
      <c r="H888" s="745">
        <v>138692.88</v>
      </c>
      <c r="I888" s="745">
        <v>108002.12</v>
      </c>
      <c r="J888" s="745">
        <v>189003.72</v>
      </c>
      <c r="K888" s="745">
        <v>136708.10999999999</v>
      </c>
      <c r="L888" s="745">
        <v>239239.19</v>
      </c>
      <c r="M888" s="745">
        <v>180139.08</v>
      </c>
      <c r="N888" s="745">
        <v>315243.39</v>
      </c>
      <c r="O888" s="745">
        <v>223169.1</v>
      </c>
      <c r="P888" s="745">
        <v>390545.91999999998</v>
      </c>
      <c r="Q888" s="745">
        <v>251410.28</v>
      </c>
      <c r="R888" s="745">
        <v>439967.98</v>
      </c>
      <c r="S888" s="745">
        <v>279295.06</v>
      </c>
      <c r="T888" s="745">
        <v>488766.35</v>
      </c>
    </row>
    <row r="889" spans="1:20">
      <c r="A889" s="744">
        <v>5</v>
      </c>
      <c r="B889" s="744" t="s">
        <v>1668</v>
      </c>
      <c r="C889" s="744"/>
      <c r="D889" s="744" t="s">
        <v>1239</v>
      </c>
      <c r="E889" s="744" t="s">
        <v>1471</v>
      </c>
      <c r="F889" s="744" t="s">
        <v>301</v>
      </c>
      <c r="G889" s="745">
        <v>85542.77</v>
      </c>
      <c r="H889" s="745">
        <v>136868.44</v>
      </c>
      <c r="I889" s="745">
        <v>119759.88</v>
      </c>
      <c r="J889" s="745">
        <v>191615.81</v>
      </c>
      <c r="K889" s="745">
        <v>153976.99</v>
      </c>
      <c r="L889" s="745">
        <v>246363.19</v>
      </c>
      <c r="M889" s="745">
        <v>205302.65</v>
      </c>
      <c r="N889" s="745">
        <v>328484.25</v>
      </c>
      <c r="O889" s="745">
        <v>256628.32</v>
      </c>
      <c r="P889" s="745">
        <v>410605.31</v>
      </c>
      <c r="Q889" s="745">
        <v>290845.42</v>
      </c>
      <c r="R889" s="745">
        <v>465352.69</v>
      </c>
      <c r="S889" s="745">
        <v>325062.53000000003</v>
      </c>
      <c r="T889" s="745">
        <v>520100.06</v>
      </c>
    </row>
    <row r="890" spans="1:20">
      <c r="A890" s="744">
        <v>5</v>
      </c>
      <c r="B890" s="744" t="s">
        <v>1668</v>
      </c>
      <c r="C890" s="744"/>
      <c r="D890" s="744" t="s">
        <v>1239</v>
      </c>
      <c r="E890" s="744" t="s">
        <v>1509</v>
      </c>
      <c r="F890" s="744" t="s">
        <v>712</v>
      </c>
      <c r="G890" s="745">
        <v>123110.05</v>
      </c>
      <c r="H890" s="745">
        <v>215442.58</v>
      </c>
      <c r="I890" s="745">
        <v>159909.57</v>
      </c>
      <c r="J890" s="745">
        <v>279841.75</v>
      </c>
      <c r="K890" s="745">
        <v>191276.39</v>
      </c>
      <c r="L890" s="745">
        <v>334733.68</v>
      </c>
      <c r="M890" s="745">
        <v>228236.14</v>
      </c>
      <c r="N890" s="745">
        <v>399413.24</v>
      </c>
      <c r="O890" s="745">
        <v>268784.75</v>
      </c>
      <c r="P890" s="745">
        <v>470373.32</v>
      </c>
      <c r="Q890" s="745">
        <v>294810</v>
      </c>
      <c r="R890" s="745">
        <v>515917.51</v>
      </c>
      <c r="S890" s="745">
        <v>320064.96999999997</v>
      </c>
      <c r="T890" s="745">
        <v>560113.69999999995</v>
      </c>
    </row>
    <row r="891" spans="1:20">
      <c r="A891" s="744">
        <v>5</v>
      </c>
      <c r="B891" s="744" t="s">
        <v>1668</v>
      </c>
      <c r="C891" s="744"/>
      <c r="D891" s="744" t="s">
        <v>1239</v>
      </c>
      <c r="E891" s="744" t="s">
        <v>1509</v>
      </c>
      <c r="F891" s="744" t="s">
        <v>719</v>
      </c>
      <c r="G891" s="745">
        <v>95304.9</v>
      </c>
      <c r="H891" s="745">
        <v>166783.57999999999</v>
      </c>
      <c r="I891" s="745">
        <v>125119.59</v>
      </c>
      <c r="J891" s="745">
        <v>218959.27</v>
      </c>
      <c r="K891" s="745">
        <v>151865.68</v>
      </c>
      <c r="L891" s="745">
        <v>265764.94</v>
      </c>
      <c r="M891" s="745">
        <v>186323.5</v>
      </c>
      <c r="N891" s="745">
        <v>326066.12</v>
      </c>
      <c r="O891" s="745">
        <v>221272.17</v>
      </c>
      <c r="P891" s="745">
        <v>387226.31</v>
      </c>
      <c r="Q891" s="745">
        <v>243981.72</v>
      </c>
      <c r="R891" s="745">
        <v>426968.01</v>
      </c>
      <c r="S891" s="745">
        <v>265254.51</v>
      </c>
      <c r="T891" s="745">
        <v>464195.4</v>
      </c>
    </row>
    <row r="892" spans="1:20">
      <c r="A892" s="744">
        <v>5</v>
      </c>
      <c r="B892" s="744" t="s">
        <v>1668</v>
      </c>
      <c r="C892" s="744"/>
      <c r="D892" s="744" t="s">
        <v>1239</v>
      </c>
      <c r="E892" s="744" t="s">
        <v>1509</v>
      </c>
      <c r="F892" s="744" t="s">
        <v>726</v>
      </c>
      <c r="G892" s="745">
        <v>89998.57</v>
      </c>
      <c r="H892" s="745">
        <v>157497.5</v>
      </c>
      <c r="I892" s="745">
        <v>122455.38</v>
      </c>
      <c r="J892" s="745">
        <v>214296.92</v>
      </c>
      <c r="K892" s="745">
        <v>154860.51999999999</v>
      </c>
      <c r="L892" s="745">
        <v>271005.90999999997</v>
      </c>
      <c r="M892" s="745">
        <v>203914.61</v>
      </c>
      <c r="N892" s="745">
        <v>356850.57</v>
      </c>
      <c r="O892" s="745">
        <v>252487.56</v>
      </c>
      <c r="P892" s="745">
        <v>441853.23</v>
      </c>
      <c r="Q892" s="745">
        <v>284334.93</v>
      </c>
      <c r="R892" s="745">
        <v>497586.13</v>
      </c>
      <c r="S892" s="745">
        <v>315754.62</v>
      </c>
      <c r="T892" s="745">
        <v>552570.57999999996</v>
      </c>
    </row>
    <row r="893" spans="1:20">
      <c r="A893" s="744">
        <v>5</v>
      </c>
      <c r="B893" s="744" t="s">
        <v>1668</v>
      </c>
      <c r="C893" s="744"/>
      <c r="D893" s="744" t="s">
        <v>1239</v>
      </c>
      <c r="E893" s="744" t="s">
        <v>1509</v>
      </c>
      <c r="F893" s="744" t="s">
        <v>301</v>
      </c>
      <c r="G893" s="745">
        <v>98462.080000000002</v>
      </c>
      <c r="H893" s="745">
        <v>157539.34</v>
      </c>
      <c r="I893" s="745">
        <v>137846.92000000001</v>
      </c>
      <c r="J893" s="745">
        <v>220555.07</v>
      </c>
      <c r="K893" s="745">
        <v>177231.75</v>
      </c>
      <c r="L893" s="745">
        <v>283570.81</v>
      </c>
      <c r="M893" s="745">
        <v>236309</v>
      </c>
      <c r="N893" s="745">
        <v>378094.41</v>
      </c>
      <c r="O893" s="745">
        <v>295386.25</v>
      </c>
      <c r="P893" s="745">
        <v>472618.01</v>
      </c>
      <c r="Q893" s="745">
        <v>334771.09000000003</v>
      </c>
      <c r="R893" s="745">
        <v>535633.75</v>
      </c>
      <c r="S893" s="745">
        <v>374155.92</v>
      </c>
      <c r="T893" s="745">
        <v>598649.49</v>
      </c>
    </row>
    <row r="894" spans="1:20">
      <c r="A894" s="744">
        <v>5</v>
      </c>
      <c r="B894" s="744" t="s">
        <v>1668</v>
      </c>
      <c r="C894" s="744"/>
      <c r="D894" s="744" t="s">
        <v>1239</v>
      </c>
      <c r="E894" s="744" t="s">
        <v>1543</v>
      </c>
      <c r="F894" s="744" t="s">
        <v>712</v>
      </c>
      <c r="G894" s="745">
        <v>107388.06</v>
      </c>
      <c r="H894" s="745">
        <v>187929.1</v>
      </c>
      <c r="I894" s="745">
        <v>139280.14000000001</v>
      </c>
      <c r="J894" s="745">
        <v>243740.25</v>
      </c>
      <c r="K894" s="745">
        <v>166425.04</v>
      </c>
      <c r="L894" s="745">
        <v>291243.82</v>
      </c>
      <c r="M894" s="745">
        <v>198331.34</v>
      </c>
      <c r="N894" s="745">
        <v>347079.84</v>
      </c>
      <c r="O894" s="745">
        <v>233407.93</v>
      </c>
      <c r="P894" s="745">
        <v>408463.88</v>
      </c>
      <c r="Q894" s="745">
        <v>255916.22</v>
      </c>
      <c r="R894" s="745">
        <v>447853.38</v>
      </c>
      <c r="S894" s="745">
        <v>277672.84000000003</v>
      </c>
      <c r="T894" s="745">
        <v>485927.46</v>
      </c>
    </row>
    <row r="895" spans="1:20">
      <c r="A895" s="744">
        <v>5</v>
      </c>
      <c r="B895" s="744" t="s">
        <v>1668</v>
      </c>
      <c r="C895" s="744"/>
      <c r="D895" s="744" t="s">
        <v>1239</v>
      </c>
      <c r="E895" s="744" t="s">
        <v>1543</v>
      </c>
      <c r="F895" s="744" t="s">
        <v>719</v>
      </c>
      <c r="G895" s="745">
        <v>84448.82</v>
      </c>
      <c r="H895" s="745">
        <v>147785.43</v>
      </c>
      <c r="I895" s="745">
        <v>110578.4</v>
      </c>
      <c r="J895" s="745">
        <v>193512.2</v>
      </c>
      <c r="K895" s="745">
        <v>133911.20000000001</v>
      </c>
      <c r="L895" s="745">
        <v>234344.6</v>
      </c>
      <c r="M895" s="745">
        <v>163753.41</v>
      </c>
      <c r="N895" s="745">
        <v>286568.46999999997</v>
      </c>
      <c r="O895" s="745">
        <v>194210.05</v>
      </c>
      <c r="P895" s="745">
        <v>339867.59</v>
      </c>
      <c r="Q895" s="745">
        <v>213982.88</v>
      </c>
      <c r="R895" s="745">
        <v>374470.05</v>
      </c>
      <c r="S895" s="745">
        <v>232454.21</v>
      </c>
      <c r="T895" s="745">
        <v>406794.86</v>
      </c>
    </row>
    <row r="896" spans="1:20">
      <c r="A896" s="744">
        <v>5</v>
      </c>
      <c r="B896" s="744" t="s">
        <v>1668</v>
      </c>
      <c r="C896" s="744"/>
      <c r="D896" s="744" t="s">
        <v>1239</v>
      </c>
      <c r="E896" s="744" t="s">
        <v>1543</v>
      </c>
      <c r="F896" s="744" t="s">
        <v>726</v>
      </c>
      <c r="G896" s="745">
        <v>80763.789999999994</v>
      </c>
      <c r="H896" s="745">
        <v>141336.63</v>
      </c>
      <c r="I896" s="745">
        <v>110146.64</v>
      </c>
      <c r="J896" s="745">
        <v>192756.62</v>
      </c>
      <c r="K896" s="745">
        <v>139486.85999999999</v>
      </c>
      <c r="L896" s="745">
        <v>244102.01</v>
      </c>
      <c r="M896" s="745">
        <v>183865.47</v>
      </c>
      <c r="N896" s="745">
        <v>321764.57</v>
      </c>
      <c r="O896" s="745">
        <v>227847.13</v>
      </c>
      <c r="P896" s="745">
        <v>398732.48</v>
      </c>
      <c r="Q896" s="745">
        <v>256727.2</v>
      </c>
      <c r="R896" s="745">
        <v>449272.6</v>
      </c>
      <c r="S896" s="745">
        <v>285254.43</v>
      </c>
      <c r="T896" s="745">
        <v>499195.25</v>
      </c>
    </row>
    <row r="897" spans="1:20">
      <c r="A897" s="744">
        <v>5</v>
      </c>
      <c r="B897" s="744" t="s">
        <v>1668</v>
      </c>
      <c r="C897" s="744"/>
      <c r="D897" s="744" t="s">
        <v>1239</v>
      </c>
      <c r="E897" s="744" t="s">
        <v>1543</v>
      </c>
      <c r="F897" s="744" t="s">
        <v>301</v>
      </c>
      <c r="G897" s="745">
        <v>86577.38</v>
      </c>
      <c r="H897" s="745">
        <v>138523.81</v>
      </c>
      <c r="I897" s="745">
        <v>121208.33</v>
      </c>
      <c r="J897" s="745">
        <v>193933.33</v>
      </c>
      <c r="K897" s="745">
        <v>155839.28</v>
      </c>
      <c r="L897" s="745">
        <v>249342.85</v>
      </c>
      <c r="M897" s="745">
        <v>207785.71</v>
      </c>
      <c r="N897" s="745">
        <v>332457.13</v>
      </c>
      <c r="O897" s="745">
        <v>259732.13</v>
      </c>
      <c r="P897" s="745">
        <v>415571.42</v>
      </c>
      <c r="Q897" s="745">
        <v>294363.08</v>
      </c>
      <c r="R897" s="745">
        <v>470980.94</v>
      </c>
      <c r="S897" s="745">
        <v>328994.03000000003</v>
      </c>
      <c r="T897" s="745">
        <v>526390.46</v>
      </c>
    </row>
    <row r="898" spans="1:20">
      <c r="A898" s="744">
        <v>5</v>
      </c>
      <c r="B898" s="744" t="s">
        <v>1668</v>
      </c>
      <c r="C898" s="744"/>
      <c r="D898" s="744" t="s">
        <v>1239</v>
      </c>
      <c r="E898" s="744" t="s">
        <v>1569</v>
      </c>
      <c r="F898" s="744" t="s">
        <v>712</v>
      </c>
      <c r="G898" s="745">
        <v>105729.96</v>
      </c>
      <c r="H898" s="745">
        <v>185027.42</v>
      </c>
      <c r="I898" s="745">
        <v>137148.98000000001</v>
      </c>
      <c r="J898" s="745">
        <v>240010.71</v>
      </c>
      <c r="K898" s="745">
        <v>163894.89000000001</v>
      </c>
      <c r="L898" s="745">
        <v>286816.05</v>
      </c>
      <c r="M898" s="745">
        <v>195339.6</v>
      </c>
      <c r="N898" s="745">
        <v>341844.3</v>
      </c>
      <c r="O898" s="745">
        <v>229901.95</v>
      </c>
      <c r="P898" s="745">
        <v>402328.42</v>
      </c>
      <c r="Q898" s="745">
        <v>252080.72</v>
      </c>
      <c r="R898" s="745">
        <v>441141.26</v>
      </c>
      <c r="S898" s="745">
        <v>273526.84999999998</v>
      </c>
      <c r="T898" s="745">
        <v>478671.98</v>
      </c>
    </row>
    <row r="899" spans="1:20">
      <c r="A899" s="744">
        <v>5</v>
      </c>
      <c r="B899" s="744" t="s">
        <v>1668</v>
      </c>
      <c r="C899" s="744"/>
      <c r="D899" s="744" t="s">
        <v>1239</v>
      </c>
      <c r="E899" s="744" t="s">
        <v>1569</v>
      </c>
      <c r="F899" s="744" t="s">
        <v>719</v>
      </c>
      <c r="G899" s="745">
        <v>83022.42</v>
      </c>
      <c r="H899" s="745">
        <v>145289.24</v>
      </c>
      <c r="I899" s="745">
        <v>108737.16</v>
      </c>
      <c r="J899" s="745">
        <v>190290.03</v>
      </c>
      <c r="K899" s="745">
        <v>131709.47</v>
      </c>
      <c r="L899" s="745">
        <v>230491.58</v>
      </c>
      <c r="M899" s="745">
        <v>161110.94</v>
      </c>
      <c r="N899" s="745">
        <v>281944.15000000002</v>
      </c>
      <c r="O899" s="745">
        <v>191100.02</v>
      </c>
      <c r="P899" s="745">
        <v>334425.03000000003</v>
      </c>
      <c r="Q899" s="745">
        <v>210570.95</v>
      </c>
      <c r="R899" s="745">
        <v>368499.17</v>
      </c>
      <c r="S899" s="745">
        <v>228764.97</v>
      </c>
      <c r="T899" s="745">
        <v>400338.7</v>
      </c>
    </row>
    <row r="900" spans="1:20">
      <c r="A900" s="744">
        <v>5</v>
      </c>
      <c r="B900" s="744" t="s">
        <v>1668</v>
      </c>
      <c r="C900" s="744"/>
      <c r="D900" s="744" t="s">
        <v>1239</v>
      </c>
      <c r="E900" s="744" t="s">
        <v>1569</v>
      </c>
      <c r="F900" s="744" t="s">
        <v>726</v>
      </c>
      <c r="G900" s="745">
        <v>79306.399999999994</v>
      </c>
      <c r="H900" s="745">
        <v>138786.20000000001</v>
      </c>
      <c r="I900" s="745">
        <v>108135.82</v>
      </c>
      <c r="J900" s="745">
        <v>189237.69</v>
      </c>
      <c r="K900" s="745">
        <v>136923.04</v>
      </c>
      <c r="L900" s="745">
        <v>239615.33</v>
      </c>
      <c r="M900" s="745">
        <v>180468.43</v>
      </c>
      <c r="N900" s="745">
        <v>315819.75</v>
      </c>
      <c r="O900" s="745">
        <v>223620.88</v>
      </c>
      <c r="P900" s="745">
        <v>391336.54</v>
      </c>
      <c r="Q900" s="745">
        <v>251952.59</v>
      </c>
      <c r="R900" s="745">
        <v>440917.03</v>
      </c>
      <c r="S900" s="745">
        <v>279935.03000000003</v>
      </c>
      <c r="T900" s="745">
        <v>489886.3</v>
      </c>
    </row>
    <row r="901" spans="1:20">
      <c r="A901" s="744">
        <v>5</v>
      </c>
      <c r="B901" s="744" t="s">
        <v>1668</v>
      </c>
      <c r="C901" s="744"/>
      <c r="D901" s="744" t="s">
        <v>1239</v>
      </c>
      <c r="E901" s="744" t="s">
        <v>1569</v>
      </c>
      <c r="F901" s="744" t="s">
        <v>301</v>
      </c>
      <c r="G901" s="745">
        <v>85176.37</v>
      </c>
      <c r="H901" s="745">
        <v>136282.20000000001</v>
      </c>
      <c r="I901" s="745">
        <v>119246.92</v>
      </c>
      <c r="J901" s="745">
        <v>190795.08</v>
      </c>
      <c r="K901" s="745">
        <v>153317.47</v>
      </c>
      <c r="L901" s="745">
        <v>245307.96</v>
      </c>
      <c r="M901" s="745">
        <v>204423.29</v>
      </c>
      <c r="N901" s="745">
        <v>327077.27</v>
      </c>
      <c r="O901" s="745">
        <v>255529.12</v>
      </c>
      <c r="P901" s="745">
        <v>408846.59</v>
      </c>
      <c r="Q901" s="745">
        <v>289599.67</v>
      </c>
      <c r="R901" s="745">
        <v>463359.47</v>
      </c>
      <c r="S901" s="745">
        <v>323670.21000000002</v>
      </c>
      <c r="T901" s="745">
        <v>517872.35</v>
      </c>
    </row>
    <row r="902" spans="1:20">
      <c r="A902" s="744">
        <v>5</v>
      </c>
      <c r="B902" s="744" t="s">
        <v>1668</v>
      </c>
      <c r="C902" s="744"/>
      <c r="D902" s="744" t="s">
        <v>1239</v>
      </c>
      <c r="E902" s="744" t="s">
        <v>1388</v>
      </c>
      <c r="F902" s="744" t="s">
        <v>712</v>
      </c>
      <c r="G902" s="745">
        <v>106790.96</v>
      </c>
      <c r="H902" s="745">
        <v>186884.19</v>
      </c>
      <c r="I902" s="745">
        <v>138489.26</v>
      </c>
      <c r="J902" s="745">
        <v>242356.2</v>
      </c>
      <c r="K902" s="745">
        <v>165466.1</v>
      </c>
      <c r="L902" s="745">
        <v>289565.68</v>
      </c>
      <c r="M902" s="745">
        <v>197168.59</v>
      </c>
      <c r="N902" s="745">
        <v>345045.02</v>
      </c>
      <c r="O902" s="745">
        <v>232026.88</v>
      </c>
      <c r="P902" s="745">
        <v>406047.04</v>
      </c>
      <c r="Q902" s="745">
        <v>254394.7</v>
      </c>
      <c r="R902" s="745">
        <v>445190.73</v>
      </c>
      <c r="S902" s="745">
        <v>276008.71999999997</v>
      </c>
      <c r="T902" s="745">
        <v>483015.25</v>
      </c>
    </row>
    <row r="903" spans="1:20">
      <c r="A903" s="744">
        <v>5</v>
      </c>
      <c r="B903" s="744" t="s">
        <v>1668</v>
      </c>
      <c r="C903" s="744"/>
      <c r="D903" s="744" t="s">
        <v>1239</v>
      </c>
      <c r="E903" s="744" t="s">
        <v>1388</v>
      </c>
      <c r="F903" s="744" t="s">
        <v>719</v>
      </c>
      <c r="G903" s="745">
        <v>84083.43</v>
      </c>
      <c r="H903" s="745">
        <v>147146.01</v>
      </c>
      <c r="I903" s="745">
        <v>110077.43</v>
      </c>
      <c r="J903" s="745">
        <v>192635.51</v>
      </c>
      <c r="K903" s="745">
        <v>133280.69</v>
      </c>
      <c r="L903" s="745">
        <v>233241.2</v>
      </c>
      <c r="M903" s="745">
        <v>162939.93</v>
      </c>
      <c r="N903" s="745">
        <v>285144.88</v>
      </c>
      <c r="O903" s="745">
        <v>193224.94</v>
      </c>
      <c r="P903" s="745">
        <v>338143.65</v>
      </c>
      <c r="Q903" s="745">
        <v>212884.94</v>
      </c>
      <c r="R903" s="745">
        <v>372548.64</v>
      </c>
      <c r="S903" s="745">
        <v>231246.84</v>
      </c>
      <c r="T903" s="745">
        <v>404681.97</v>
      </c>
    </row>
    <row r="904" spans="1:20">
      <c r="A904" s="744">
        <v>5</v>
      </c>
      <c r="B904" s="744" t="s">
        <v>1668</v>
      </c>
      <c r="C904" s="744"/>
      <c r="D904" s="744" t="s">
        <v>1239</v>
      </c>
      <c r="E904" s="744" t="s">
        <v>1388</v>
      </c>
      <c r="F904" s="744" t="s">
        <v>726</v>
      </c>
      <c r="G904" s="745">
        <v>80493.64</v>
      </c>
      <c r="H904" s="745">
        <v>140863.87</v>
      </c>
      <c r="I904" s="745">
        <v>109797.96</v>
      </c>
      <c r="J904" s="745">
        <v>192146.43</v>
      </c>
      <c r="K904" s="745">
        <v>139060.07999999999</v>
      </c>
      <c r="L904" s="745">
        <v>243355.13</v>
      </c>
      <c r="M904" s="745">
        <v>183317.8</v>
      </c>
      <c r="N904" s="745">
        <v>320806.15000000002</v>
      </c>
      <c r="O904" s="745">
        <v>227182.6</v>
      </c>
      <c r="P904" s="745">
        <v>397569.55</v>
      </c>
      <c r="Q904" s="745">
        <v>255989.2</v>
      </c>
      <c r="R904" s="745">
        <v>447981.11</v>
      </c>
      <c r="S904" s="745">
        <v>284446.53999999998</v>
      </c>
      <c r="T904" s="745">
        <v>497781.44</v>
      </c>
    </row>
    <row r="905" spans="1:20">
      <c r="A905" s="744">
        <v>5</v>
      </c>
      <c r="B905" s="744" t="s">
        <v>1668</v>
      </c>
      <c r="C905" s="744"/>
      <c r="D905" s="744" t="s">
        <v>1239</v>
      </c>
      <c r="E905" s="744" t="s">
        <v>1388</v>
      </c>
      <c r="F905" s="744" t="s">
        <v>301</v>
      </c>
      <c r="G905" s="745">
        <v>86150.62</v>
      </c>
      <c r="H905" s="745">
        <v>137840.99</v>
      </c>
      <c r="I905" s="745">
        <v>120610.86</v>
      </c>
      <c r="J905" s="745">
        <v>192977.39</v>
      </c>
      <c r="K905" s="745">
        <v>155071.10999999999</v>
      </c>
      <c r="L905" s="745">
        <v>248113.78</v>
      </c>
      <c r="M905" s="745">
        <v>206761.48</v>
      </c>
      <c r="N905" s="745">
        <v>330818.37</v>
      </c>
      <c r="O905" s="745">
        <v>258451.85</v>
      </c>
      <c r="P905" s="745">
        <v>413522.97</v>
      </c>
      <c r="Q905" s="745">
        <v>292912.09999999998</v>
      </c>
      <c r="R905" s="745">
        <v>468659.36</v>
      </c>
      <c r="S905" s="745">
        <v>327372.34999999998</v>
      </c>
      <c r="T905" s="745">
        <v>523795.76</v>
      </c>
    </row>
    <row r="906" spans="1:20">
      <c r="A906" s="744">
        <v>5</v>
      </c>
      <c r="B906" s="744" t="s">
        <v>1668</v>
      </c>
      <c r="C906" s="744"/>
      <c r="D906" s="744" t="s">
        <v>1239</v>
      </c>
      <c r="E906" s="744" t="s">
        <v>1603</v>
      </c>
      <c r="F906" s="744" t="s">
        <v>712</v>
      </c>
      <c r="G906" s="745">
        <v>105663.36</v>
      </c>
      <c r="H906" s="745">
        <v>184910.89</v>
      </c>
      <c r="I906" s="745">
        <v>137028.23000000001</v>
      </c>
      <c r="J906" s="745">
        <v>239799.4</v>
      </c>
      <c r="K906" s="745">
        <v>163721.56</v>
      </c>
      <c r="L906" s="745">
        <v>286512.71999999997</v>
      </c>
      <c r="M906" s="745">
        <v>195091.34</v>
      </c>
      <c r="N906" s="745">
        <v>341409.84</v>
      </c>
      <c r="O906" s="745">
        <v>229583.37</v>
      </c>
      <c r="P906" s="745">
        <v>401770.89</v>
      </c>
      <c r="Q906" s="745">
        <v>251716.19</v>
      </c>
      <c r="R906" s="745">
        <v>440503.34</v>
      </c>
      <c r="S906" s="745">
        <v>273103.65999999997</v>
      </c>
      <c r="T906" s="745">
        <v>477931.4</v>
      </c>
    </row>
    <row r="907" spans="1:20">
      <c r="A907" s="744">
        <v>5</v>
      </c>
      <c r="B907" s="744" t="s">
        <v>1668</v>
      </c>
      <c r="C907" s="744"/>
      <c r="D907" s="744" t="s">
        <v>1239</v>
      </c>
      <c r="E907" s="744" t="s">
        <v>1603</v>
      </c>
      <c r="F907" s="744" t="s">
        <v>719</v>
      </c>
      <c r="G907" s="745">
        <v>83187.539999999994</v>
      </c>
      <c r="H907" s="745">
        <v>145578.20000000001</v>
      </c>
      <c r="I907" s="745">
        <v>108906.32</v>
      </c>
      <c r="J907" s="745">
        <v>190586.07</v>
      </c>
      <c r="K907" s="745">
        <v>131864.56</v>
      </c>
      <c r="L907" s="745">
        <v>230762.98</v>
      </c>
      <c r="M907" s="745">
        <v>161211.95000000001</v>
      </c>
      <c r="N907" s="745">
        <v>282120.92</v>
      </c>
      <c r="O907" s="745">
        <v>191177.37</v>
      </c>
      <c r="P907" s="745">
        <v>334560.39</v>
      </c>
      <c r="Q907" s="745">
        <v>210629.99</v>
      </c>
      <c r="R907" s="745">
        <v>368602.49</v>
      </c>
      <c r="S907" s="745">
        <v>228798.54</v>
      </c>
      <c r="T907" s="745">
        <v>400397.44</v>
      </c>
    </row>
    <row r="908" spans="1:20">
      <c r="A908" s="744">
        <v>5</v>
      </c>
      <c r="B908" s="744" t="s">
        <v>1668</v>
      </c>
      <c r="C908" s="744"/>
      <c r="D908" s="744" t="s">
        <v>1239</v>
      </c>
      <c r="E908" s="744" t="s">
        <v>1603</v>
      </c>
      <c r="F908" s="744" t="s">
        <v>726</v>
      </c>
      <c r="G908" s="745">
        <v>79629.87</v>
      </c>
      <c r="H908" s="745">
        <v>139352.28</v>
      </c>
      <c r="I908" s="745">
        <v>108618.21</v>
      </c>
      <c r="J908" s="745">
        <v>190081.86</v>
      </c>
      <c r="K908" s="745">
        <v>137564.76999999999</v>
      </c>
      <c r="L908" s="745">
        <v>240738.34</v>
      </c>
      <c r="M908" s="745">
        <v>181345.44</v>
      </c>
      <c r="N908" s="745">
        <v>317354.52</v>
      </c>
      <c r="O908" s="745">
        <v>224737.2</v>
      </c>
      <c r="P908" s="745">
        <v>393290.09</v>
      </c>
      <c r="Q908" s="745">
        <v>253232.9</v>
      </c>
      <c r="R908" s="745">
        <v>443157.57</v>
      </c>
      <c r="S908" s="745">
        <v>281382.89</v>
      </c>
      <c r="T908" s="745">
        <v>492420.05</v>
      </c>
    </row>
    <row r="909" spans="1:20">
      <c r="A909" s="744">
        <v>5</v>
      </c>
      <c r="B909" s="744" t="s">
        <v>1668</v>
      </c>
      <c r="C909" s="744"/>
      <c r="D909" s="744" t="s">
        <v>1239</v>
      </c>
      <c r="E909" s="744" t="s">
        <v>1603</v>
      </c>
      <c r="F909" s="744" t="s">
        <v>301</v>
      </c>
      <c r="G909" s="745">
        <v>85236.73</v>
      </c>
      <c r="H909" s="745">
        <v>136378.76999999999</v>
      </c>
      <c r="I909" s="745">
        <v>119331.43</v>
      </c>
      <c r="J909" s="745">
        <v>190930.28</v>
      </c>
      <c r="K909" s="745">
        <v>153426.12</v>
      </c>
      <c r="L909" s="745">
        <v>245481.79</v>
      </c>
      <c r="M909" s="745">
        <v>204568.16</v>
      </c>
      <c r="N909" s="745">
        <v>327309.06</v>
      </c>
      <c r="O909" s="745">
        <v>255710.2</v>
      </c>
      <c r="P909" s="745">
        <v>409136.32</v>
      </c>
      <c r="Q909" s="745">
        <v>289804.89</v>
      </c>
      <c r="R909" s="745">
        <v>463687.83</v>
      </c>
      <c r="S909" s="745">
        <v>323899.58</v>
      </c>
      <c r="T909" s="745">
        <v>518239.34</v>
      </c>
    </row>
    <row r="910" spans="1:20">
      <c r="A910" s="744">
        <v>5</v>
      </c>
      <c r="B910" s="744" t="s">
        <v>1668</v>
      </c>
      <c r="C910" s="744"/>
      <c r="D910" s="744" t="s">
        <v>1239</v>
      </c>
      <c r="E910" s="744" t="s">
        <v>1616</v>
      </c>
      <c r="F910" s="744" t="s">
        <v>712</v>
      </c>
      <c r="G910" s="745">
        <v>106924.14</v>
      </c>
      <c r="H910" s="745">
        <v>187117.25</v>
      </c>
      <c r="I910" s="745">
        <v>138730.75</v>
      </c>
      <c r="J910" s="745">
        <v>242778.81</v>
      </c>
      <c r="K910" s="745">
        <v>165812.76</v>
      </c>
      <c r="L910" s="745">
        <v>290172.34000000003</v>
      </c>
      <c r="M910" s="745">
        <v>197665.11</v>
      </c>
      <c r="N910" s="745">
        <v>345913.94</v>
      </c>
      <c r="O910" s="745">
        <v>232664.05</v>
      </c>
      <c r="P910" s="745">
        <v>407162.09</v>
      </c>
      <c r="Q910" s="745">
        <v>255123.75</v>
      </c>
      <c r="R910" s="745">
        <v>446466.56</v>
      </c>
      <c r="S910" s="745">
        <v>276855.08</v>
      </c>
      <c r="T910" s="745">
        <v>484496.4</v>
      </c>
    </row>
    <row r="911" spans="1:20">
      <c r="A911" s="744">
        <v>5</v>
      </c>
      <c r="B911" s="744" t="s">
        <v>1668</v>
      </c>
      <c r="C911" s="744"/>
      <c r="D911" s="744" t="s">
        <v>1239</v>
      </c>
      <c r="E911" s="744" t="s">
        <v>1616</v>
      </c>
      <c r="F911" s="744" t="s">
        <v>719</v>
      </c>
      <c r="G911" s="745">
        <v>83753.19</v>
      </c>
      <c r="H911" s="745">
        <v>146568.09</v>
      </c>
      <c r="I911" s="745">
        <v>109739.1</v>
      </c>
      <c r="J911" s="745">
        <v>192043.42</v>
      </c>
      <c r="K911" s="745">
        <v>132970.5</v>
      </c>
      <c r="L911" s="745">
        <v>232698.38</v>
      </c>
      <c r="M911" s="745">
        <v>162737.91</v>
      </c>
      <c r="N911" s="745">
        <v>284791.34000000003</v>
      </c>
      <c r="O911" s="745">
        <v>193070.24</v>
      </c>
      <c r="P911" s="745">
        <v>337872.92</v>
      </c>
      <c r="Q911" s="745">
        <v>212766.84</v>
      </c>
      <c r="R911" s="745">
        <v>372341.98</v>
      </c>
      <c r="S911" s="745">
        <v>231179.7</v>
      </c>
      <c r="T911" s="745">
        <v>404564.47999999998</v>
      </c>
    </row>
    <row r="912" spans="1:20">
      <c r="A912" s="744">
        <v>5</v>
      </c>
      <c r="B912" s="744" t="s">
        <v>1668</v>
      </c>
      <c r="C912" s="744"/>
      <c r="D912" s="744" t="s">
        <v>1239</v>
      </c>
      <c r="E912" s="744" t="s">
        <v>1616</v>
      </c>
      <c r="F912" s="744" t="s">
        <v>726</v>
      </c>
      <c r="G912" s="745">
        <v>79846.69</v>
      </c>
      <c r="H912" s="745">
        <v>139731.71</v>
      </c>
      <c r="I912" s="745">
        <v>108833.19</v>
      </c>
      <c r="J912" s="745">
        <v>190458.08</v>
      </c>
      <c r="K912" s="745">
        <v>137776.62</v>
      </c>
      <c r="L912" s="745">
        <v>241109.09</v>
      </c>
      <c r="M912" s="745">
        <v>181563.76</v>
      </c>
      <c r="N912" s="745">
        <v>317736.58</v>
      </c>
      <c r="O912" s="745">
        <v>224949.95</v>
      </c>
      <c r="P912" s="745">
        <v>393662.41</v>
      </c>
      <c r="Q912" s="745">
        <v>253428.58</v>
      </c>
      <c r="R912" s="745">
        <v>443500.01</v>
      </c>
      <c r="S912" s="745">
        <v>281550.81</v>
      </c>
      <c r="T912" s="745">
        <v>492713.91</v>
      </c>
    </row>
    <row r="913" spans="1:20">
      <c r="A913" s="744">
        <v>5</v>
      </c>
      <c r="B913" s="744" t="s">
        <v>1668</v>
      </c>
      <c r="C913" s="744"/>
      <c r="D913" s="744" t="s">
        <v>1239</v>
      </c>
      <c r="E913" s="744" t="s">
        <v>1616</v>
      </c>
      <c r="F913" s="744" t="s">
        <v>301</v>
      </c>
      <c r="G913" s="745">
        <v>86029.89</v>
      </c>
      <c r="H913" s="745">
        <v>137647.82999999999</v>
      </c>
      <c r="I913" s="745">
        <v>120441.85</v>
      </c>
      <c r="J913" s="745">
        <v>192706.96</v>
      </c>
      <c r="K913" s="745">
        <v>154853.81</v>
      </c>
      <c r="L913" s="745">
        <v>247766.1</v>
      </c>
      <c r="M913" s="745">
        <v>206471.74</v>
      </c>
      <c r="N913" s="745">
        <v>330354.78999999998</v>
      </c>
      <c r="O913" s="745">
        <v>258089.68</v>
      </c>
      <c r="P913" s="745">
        <v>412943.49</v>
      </c>
      <c r="Q913" s="745">
        <v>292501.64</v>
      </c>
      <c r="R913" s="745">
        <v>468002.62</v>
      </c>
      <c r="S913" s="745">
        <v>326913.59000000003</v>
      </c>
      <c r="T913" s="745">
        <v>523061.76000000001</v>
      </c>
    </row>
    <row r="914" spans="1:20">
      <c r="A914" s="744">
        <v>5</v>
      </c>
      <c r="B914" s="744" t="s">
        <v>1668</v>
      </c>
      <c r="C914" s="744"/>
      <c r="D914" s="744" t="s">
        <v>1239</v>
      </c>
      <c r="E914" s="744" t="s">
        <v>1628</v>
      </c>
      <c r="F914" s="744" t="s">
        <v>712</v>
      </c>
      <c r="G914" s="745">
        <v>105729.96</v>
      </c>
      <c r="H914" s="745">
        <v>185027.42</v>
      </c>
      <c r="I914" s="745">
        <v>137148.98000000001</v>
      </c>
      <c r="J914" s="745">
        <v>240010.71</v>
      </c>
      <c r="K914" s="745">
        <v>163894.89000000001</v>
      </c>
      <c r="L914" s="745">
        <v>286816.05</v>
      </c>
      <c r="M914" s="745">
        <v>195339.6</v>
      </c>
      <c r="N914" s="745">
        <v>341844.3</v>
      </c>
      <c r="O914" s="745">
        <v>229901.95</v>
      </c>
      <c r="P914" s="745">
        <v>402328.42</v>
      </c>
      <c r="Q914" s="745">
        <v>252080.72</v>
      </c>
      <c r="R914" s="745">
        <v>441141.26</v>
      </c>
      <c r="S914" s="745">
        <v>273526.84999999998</v>
      </c>
      <c r="T914" s="745">
        <v>478671.98</v>
      </c>
    </row>
    <row r="915" spans="1:20">
      <c r="A915" s="744">
        <v>5</v>
      </c>
      <c r="B915" s="744" t="s">
        <v>1668</v>
      </c>
      <c r="C915" s="744"/>
      <c r="D915" s="744" t="s">
        <v>1239</v>
      </c>
      <c r="E915" s="744" t="s">
        <v>1628</v>
      </c>
      <c r="F915" s="744" t="s">
        <v>719</v>
      </c>
      <c r="G915" s="745">
        <v>83022.42</v>
      </c>
      <c r="H915" s="745">
        <v>145289.24</v>
      </c>
      <c r="I915" s="745">
        <v>108737.16</v>
      </c>
      <c r="J915" s="745">
        <v>190290.03</v>
      </c>
      <c r="K915" s="745">
        <v>131709.47</v>
      </c>
      <c r="L915" s="745">
        <v>230491.58</v>
      </c>
      <c r="M915" s="745">
        <v>161110.94</v>
      </c>
      <c r="N915" s="745">
        <v>281944.15000000002</v>
      </c>
      <c r="O915" s="745">
        <v>191100.02</v>
      </c>
      <c r="P915" s="745">
        <v>334425.03000000003</v>
      </c>
      <c r="Q915" s="745">
        <v>210570.95</v>
      </c>
      <c r="R915" s="745">
        <v>368499.17</v>
      </c>
      <c r="S915" s="745">
        <v>228764.97</v>
      </c>
      <c r="T915" s="745">
        <v>400338.7</v>
      </c>
    </row>
    <row r="916" spans="1:20">
      <c r="A916" s="744">
        <v>5</v>
      </c>
      <c r="B916" s="744" t="s">
        <v>1668</v>
      </c>
      <c r="C916" s="744"/>
      <c r="D916" s="744" t="s">
        <v>1239</v>
      </c>
      <c r="E916" s="744" t="s">
        <v>1628</v>
      </c>
      <c r="F916" s="744" t="s">
        <v>726</v>
      </c>
      <c r="G916" s="745">
        <v>79306.399999999994</v>
      </c>
      <c r="H916" s="745">
        <v>138786.20000000001</v>
      </c>
      <c r="I916" s="745">
        <v>108135.82</v>
      </c>
      <c r="J916" s="745">
        <v>189237.69</v>
      </c>
      <c r="K916" s="745">
        <v>136923.04</v>
      </c>
      <c r="L916" s="745">
        <v>239615.33</v>
      </c>
      <c r="M916" s="745">
        <v>180468.43</v>
      </c>
      <c r="N916" s="745">
        <v>315819.75</v>
      </c>
      <c r="O916" s="745">
        <v>223620.88</v>
      </c>
      <c r="P916" s="745">
        <v>391336.54</v>
      </c>
      <c r="Q916" s="745">
        <v>251952.59</v>
      </c>
      <c r="R916" s="745">
        <v>440917.03</v>
      </c>
      <c r="S916" s="745">
        <v>279935.03000000003</v>
      </c>
      <c r="T916" s="745">
        <v>489886.3</v>
      </c>
    </row>
    <row r="917" spans="1:20">
      <c r="A917" s="744">
        <v>5</v>
      </c>
      <c r="B917" s="744" t="s">
        <v>1668</v>
      </c>
      <c r="C917" s="744"/>
      <c r="D917" s="744" t="s">
        <v>1239</v>
      </c>
      <c r="E917" s="744" t="s">
        <v>1628</v>
      </c>
      <c r="F917" s="744" t="s">
        <v>301</v>
      </c>
      <c r="G917" s="745">
        <v>85176.37</v>
      </c>
      <c r="H917" s="745">
        <v>136282.20000000001</v>
      </c>
      <c r="I917" s="745">
        <v>119246.92</v>
      </c>
      <c r="J917" s="745">
        <v>190795.08</v>
      </c>
      <c r="K917" s="745">
        <v>153317.47</v>
      </c>
      <c r="L917" s="745">
        <v>245307.96</v>
      </c>
      <c r="M917" s="745">
        <v>204423.29</v>
      </c>
      <c r="N917" s="745">
        <v>327077.27</v>
      </c>
      <c r="O917" s="745">
        <v>255529.12</v>
      </c>
      <c r="P917" s="745">
        <v>408846.59</v>
      </c>
      <c r="Q917" s="745">
        <v>289599.67</v>
      </c>
      <c r="R917" s="745">
        <v>463359.47</v>
      </c>
      <c r="S917" s="745">
        <v>323670.21000000002</v>
      </c>
      <c r="T917" s="745">
        <v>517872.35</v>
      </c>
    </row>
    <row r="918" spans="1:20">
      <c r="A918" s="744">
        <v>5</v>
      </c>
      <c r="B918" s="744" t="s">
        <v>1668</v>
      </c>
      <c r="C918" s="744"/>
      <c r="D918" s="744" t="s">
        <v>1247</v>
      </c>
      <c r="E918" s="744" t="s">
        <v>1300</v>
      </c>
      <c r="F918" s="744" t="s">
        <v>712</v>
      </c>
      <c r="G918" s="745">
        <v>115878.33</v>
      </c>
      <c r="H918" s="745">
        <v>202787.08</v>
      </c>
      <c r="I918" s="745">
        <v>150298.19</v>
      </c>
      <c r="J918" s="745">
        <v>263021.83</v>
      </c>
      <c r="K918" s="745">
        <v>179595.79</v>
      </c>
      <c r="L918" s="745">
        <v>314292.64</v>
      </c>
      <c r="M918" s="745">
        <v>214034.81</v>
      </c>
      <c r="N918" s="745">
        <v>374560.92</v>
      </c>
      <c r="O918" s="745">
        <v>251893.56</v>
      </c>
      <c r="P918" s="745">
        <v>440813.74</v>
      </c>
      <c r="Q918" s="745">
        <v>276187.28000000003</v>
      </c>
      <c r="R918" s="745">
        <v>483327.75</v>
      </c>
      <c r="S918" s="745">
        <v>299672.34000000003</v>
      </c>
      <c r="T918" s="745">
        <v>524426.59</v>
      </c>
    </row>
    <row r="919" spans="1:20">
      <c r="A919" s="744">
        <v>5</v>
      </c>
      <c r="B919" s="744" t="s">
        <v>1668</v>
      </c>
      <c r="C919" s="744"/>
      <c r="D919" s="744" t="s">
        <v>1247</v>
      </c>
      <c r="E919" s="744" t="s">
        <v>1300</v>
      </c>
      <c r="F919" s="744" t="s">
        <v>719</v>
      </c>
      <c r="G919" s="745">
        <v>91085.41</v>
      </c>
      <c r="H919" s="745">
        <v>159399.47</v>
      </c>
      <c r="I919" s="745">
        <v>119277.11</v>
      </c>
      <c r="J919" s="745">
        <v>208734.95</v>
      </c>
      <c r="K919" s="745">
        <v>144454.57</v>
      </c>
      <c r="L919" s="745">
        <v>252795.5</v>
      </c>
      <c r="M919" s="745">
        <v>176662.71</v>
      </c>
      <c r="N919" s="745">
        <v>309159.74</v>
      </c>
      <c r="O919" s="745">
        <v>209528.18</v>
      </c>
      <c r="P919" s="745">
        <v>366674.32</v>
      </c>
      <c r="Q919" s="745">
        <v>230865.4</v>
      </c>
      <c r="R919" s="745">
        <v>404014.44</v>
      </c>
      <c r="S919" s="745">
        <v>250799.67</v>
      </c>
      <c r="T919" s="745">
        <v>438899.43</v>
      </c>
    </row>
    <row r="920" spans="1:20">
      <c r="A920" s="744">
        <v>5</v>
      </c>
      <c r="B920" s="744" t="s">
        <v>1668</v>
      </c>
      <c r="C920" s="744"/>
      <c r="D920" s="744" t="s">
        <v>1247</v>
      </c>
      <c r="E920" s="744" t="s">
        <v>1300</v>
      </c>
      <c r="F920" s="744" t="s">
        <v>726</v>
      </c>
      <c r="G920" s="745">
        <v>87080.29</v>
      </c>
      <c r="H920" s="745">
        <v>152390.5</v>
      </c>
      <c r="I920" s="745">
        <v>118753.57</v>
      </c>
      <c r="J920" s="745">
        <v>207818.75</v>
      </c>
      <c r="K920" s="745">
        <v>150380.76999999999</v>
      </c>
      <c r="L920" s="745">
        <v>263166.34999999998</v>
      </c>
      <c r="M920" s="745">
        <v>198219.61</v>
      </c>
      <c r="N920" s="745">
        <v>346884.32</v>
      </c>
      <c r="O920" s="745">
        <v>245629.43</v>
      </c>
      <c r="P920" s="745">
        <v>429851.5</v>
      </c>
      <c r="Q920" s="745">
        <v>276759.28999999998</v>
      </c>
      <c r="R920" s="745">
        <v>484328.76</v>
      </c>
      <c r="S920" s="745">
        <v>307507.8</v>
      </c>
      <c r="T920" s="745">
        <v>538138.66</v>
      </c>
    </row>
    <row r="921" spans="1:20">
      <c r="A921" s="744">
        <v>5</v>
      </c>
      <c r="B921" s="744" t="s">
        <v>1668</v>
      </c>
      <c r="C921" s="744"/>
      <c r="D921" s="744" t="s">
        <v>1247</v>
      </c>
      <c r="E921" s="744" t="s">
        <v>1300</v>
      </c>
      <c r="F921" s="744" t="s">
        <v>301</v>
      </c>
      <c r="G921" s="745">
        <v>93401.32</v>
      </c>
      <c r="H921" s="745">
        <v>149442.10999999999</v>
      </c>
      <c r="I921" s="745">
        <v>130761.84</v>
      </c>
      <c r="J921" s="745">
        <v>209218.95</v>
      </c>
      <c r="K921" s="745">
        <v>168122.37</v>
      </c>
      <c r="L921" s="745">
        <v>268995.78999999998</v>
      </c>
      <c r="M921" s="745">
        <v>224163.16</v>
      </c>
      <c r="N921" s="745">
        <v>358661.06</v>
      </c>
      <c r="O921" s="745">
        <v>280203.95</v>
      </c>
      <c r="P921" s="745">
        <v>448326.32</v>
      </c>
      <c r="Q921" s="745">
        <v>317564.46999999997</v>
      </c>
      <c r="R921" s="745">
        <v>508103.17</v>
      </c>
      <c r="S921" s="745">
        <v>354925</v>
      </c>
      <c r="T921" s="745">
        <v>567880.01</v>
      </c>
    </row>
    <row r="922" spans="1:20">
      <c r="A922" s="744">
        <v>5</v>
      </c>
      <c r="B922" s="744" t="s">
        <v>1668</v>
      </c>
      <c r="C922" s="744"/>
      <c r="D922" s="744" t="s">
        <v>1247</v>
      </c>
      <c r="E922" s="744" t="s">
        <v>1347</v>
      </c>
      <c r="F922" s="744" t="s">
        <v>712</v>
      </c>
      <c r="G922" s="745">
        <v>105266.04</v>
      </c>
      <c r="H922" s="745">
        <v>184215.58</v>
      </c>
      <c r="I922" s="745">
        <v>136599.59</v>
      </c>
      <c r="J922" s="745">
        <v>239049.29</v>
      </c>
      <c r="K922" s="745">
        <v>163282.62</v>
      </c>
      <c r="L922" s="745">
        <v>285744.58</v>
      </c>
      <c r="M922" s="745">
        <v>194673.38</v>
      </c>
      <c r="N922" s="745">
        <v>340678.41</v>
      </c>
      <c r="O922" s="745">
        <v>229158.08</v>
      </c>
      <c r="P922" s="745">
        <v>401026.64</v>
      </c>
      <c r="Q922" s="745">
        <v>251288.25</v>
      </c>
      <c r="R922" s="745">
        <v>439754.44</v>
      </c>
      <c r="S922" s="745">
        <v>272709.09999999998</v>
      </c>
      <c r="T922" s="745">
        <v>477240.93</v>
      </c>
    </row>
    <row r="923" spans="1:20">
      <c r="A923" s="744">
        <v>5</v>
      </c>
      <c r="B923" s="744" t="s">
        <v>1668</v>
      </c>
      <c r="C923" s="744"/>
      <c r="D923" s="744" t="s">
        <v>1247</v>
      </c>
      <c r="E923" s="744" t="s">
        <v>1347</v>
      </c>
      <c r="F923" s="744" t="s">
        <v>719</v>
      </c>
      <c r="G923" s="745">
        <v>82326.8</v>
      </c>
      <c r="H923" s="745">
        <v>144071.9</v>
      </c>
      <c r="I923" s="745">
        <v>107897.86</v>
      </c>
      <c r="J923" s="745">
        <v>188821.25</v>
      </c>
      <c r="K923" s="745">
        <v>130768.78</v>
      </c>
      <c r="L923" s="745">
        <v>228845.36</v>
      </c>
      <c r="M923" s="745">
        <v>160095.45000000001</v>
      </c>
      <c r="N923" s="745">
        <v>280167.03999999998</v>
      </c>
      <c r="O923" s="745">
        <v>189960.21</v>
      </c>
      <c r="P923" s="745">
        <v>332430.36</v>
      </c>
      <c r="Q923" s="745">
        <v>209354.92</v>
      </c>
      <c r="R923" s="745">
        <v>366371.11</v>
      </c>
      <c r="S923" s="745">
        <v>227490.47</v>
      </c>
      <c r="T923" s="745">
        <v>398108.33</v>
      </c>
    </row>
    <row r="924" spans="1:20">
      <c r="A924" s="744">
        <v>5</v>
      </c>
      <c r="B924" s="744" t="s">
        <v>1668</v>
      </c>
      <c r="C924" s="744"/>
      <c r="D924" s="744" t="s">
        <v>1247</v>
      </c>
      <c r="E924" s="744" t="s">
        <v>1347</v>
      </c>
      <c r="F924" s="744" t="s">
        <v>726</v>
      </c>
      <c r="G924" s="745">
        <v>78389.31</v>
      </c>
      <c r="H924" s="745">
        <v>137181.29</v>
      </c>
      <c r="I924" s="745">
        <v>106822.38</v>
      </c>
      <c r="J924" s="745">
        <v>186939.16</v>
      </c>
      <c r="K924" s="745">
        <v>135212.81</v>
      </c>
      <c r="L924" s="745">
        <v>236622.41</v>
      </c>
      <c r="M924" s="745">
        <v>178166.73</v>
      </c>
      <c r="N924" s="745">
        <v>311791.77</v>
      </c>
      <c r="O924" s="745">
        <v>220723.71</v>
      </c>
      <c r="P924" s="745">
        <v>386266.48</v>
      </c>
      <c r="Q924" s="745">
        <v>248653.98</v>
      </c>
      <c r="R924" s="745">
        <v>435144.46</v>
      </c>
      <c r="S924" s="745">
        <v>276231.42</v>
      </c>
      <c r="T924" s="745">
        <v>483404.98</v>
      </c>
    </row>
    <row r="925" spans="1:20">
      <c r="A925" s="744">
        <v>5</v>
      </c>
      <c r="B925" s="744" t="s">
        <v>1668</v>
      </c>
      <c r="C925" s="744"/>
      <c r="D925" s="744" t="s">
        <v>1247</v>
      </c>
      <c r="E925" s="744" t="s">
        <v>1347</v>
      </c>
      <c r="F925" s="744" t="s">
        <v>301</v>
      </c>
      <c r="G925" s="745">
        <v>84628.89</v>
      </c>
      <c r="H925" s="745">
        <v>135406.23000000001</v>
      </c>
      <c r="I925" s="745">
        <v>118480.45</v>
      </c>
      <c r="J925" s="745">
        <v>189568.72</v>
      </c>
      <c r="K925" s="745">
        <v>152332</v>
      </c>
      <c r="L925" s="745">
        <v>243731.21</v>
      </c>
      <c r="M925" s="745">
        <v>203109.34</v>
      </c>
      <c r="N925" s="745">
        <v>324974.94</v>
      </c>
      <c r="O925" s="745">
        <v>253886.67</v>
      </c>
      <c r="P925" s="745">
        <v>406218.68</v>
      </c>
      <c r="Q925" s="745">
        <v>287738.23</v>
      </c>
      <c r="R925" s="745">
        <v>460381.17</v>
      </c>
      <c r="S925" s="745">
        <v>321589.78000000003</v>
      </c>
      <c r="T925" s="745">
        <v>514543.66</v>
      </c>
    </row>
    <row r="926" spans="1:20">
      <c r="A926" s="744">
        <v>5</v>
      </c>
      <c r="B926" s="744" t="s">
        <v>1668</v>
      </c>
      <c r="C926" s="744"/>
      <c r="D926" s="744" t="s">
        <v>1247</v>
      </c>
      <c r="E926" s="744" t="s">
        <v>1392</v>
      </c>
      <c r="F926" s="744" t="s">
        <v>712</v>
      </c>
      <c r="G926" s="745">
        <v>108051.74</v>
      </c>
      <c r="H926" s="745">
        <v>189090.54</v>
      </c>
      <c r="I926" s="745">
        <v>140191.76999999999</v>
      </c>
      <c r="J926" s="745">
        <v>245335.6</v>
      </c>
      <c r="K926" s="745">
        <v>167557.31</v>
      </c>
      <c r="L926" s="745">
        <v>293225.28999999998</v>
      </c>
      <c r="M926" s="745">
        <v>199742.35</v>
      </c>
      <c r="N926" s="745">
        <v>349549.12</v>
      </c>
      <c r="O926" s="745">
        <v>235107.56</v>
      </c>
      <c r="P926" s="745">
        <v>411438.23</v>
      </c>
      <c r="Q926" s="745">
        <v>257802.25</v>
      </c>
      <c r="R926" s="745">
        <v>451153.94</v>
      </c>
      <c r="S926" s="745">
        <v>279760.14</v>
      </c>
      <c r="T926" s="745">
        <v>489580.24</v>
      </c>
    </row>
    <row r="927" spans="1:20">
      <c r="A927" s="744">
        <v>5</v>
      </c>
      <c r="B927" s="744" t="s">
        <v>1668</v>
      </c>
      <c r="C927" s="744"/>
      <c r="D927" s="744" t="s">
        <v>1247</v>
      </c>
      <c r="E927" s="744" t="s">
        <v>1392</v>
      </c>
      <c r="F927" s="744" t="s">
        <v>719</v>
      </c>
      <c r="G927" s="745">
        <v>84649.08</v>
      </c>
      <c r="H927" s="745">
        <v>148135.89000000001</v>
      </c>
      <c r="I927" s="745">
        <v>110910.2</v>
      </c>
      <c r="J927" s="745">
        <v>194092.85</v>
      </c>
      <c r="K927" s="745">
        <v>134386.62</v>
      </c>
      <c r="L927" s="745">
        <v>235176.59</v>
      </c>
      <c r="M927" s="745">
        <v>164465.88</v>
      </c>
      <c r="N927" s="745">
        <v>287815.28999999998</v>
      </c>
      <c r="O927" s="745">
        <v>195117.81</v>
      </c>
      <c r="P927" s="745">
        <v>341456.17</v>
      </c>
      <c r="Q927" s="745">
        <v>215021.78</v>
      </c>
      <c r="R927" s="745">
        <v>376288.11</v>
      </c>
      <c r="S927" s="745">
        <v>233628</v>
      </c>
      <c r="T927" s="745">
        <v>408849</v>
      </c>
    </row>
    <row r="928" spans="1:20">
      <c r="A928" s="744">
        <v>5</v>
      </c>
      <c r="B928" s="744" t="s">
        <v>1668</v>
      </c>
      <c r="C928" s="744"/>
      <c r="D928" s="744" t="s">
        <v>1247</v>
      </c>
      <c r="E928" s="744" t="s">
        <v>1392</v>
      </c>
      <c r="F928" s="744" t="s">
        <v>726</v>
      </c>
      <c r="G928" s="745">
        <v>80710.460000000006</v>
      </c>
      <c r="H928" s="745">
        <v>141243.29999999999</v>
      </c>
      <c r="I928" s="745">
        <v>110012.94</v>
      </c>
      <c r="J928" s="745">
        <v>192522.64</v>
      </c>
      <c r="K928" s="745">
        <v>139271.92000000001</v>
      </c>
      <c r="L928" s="745">
        <v>243725.86</v>
      </c>
      <c r="M928" s="745">
        <v>183536.11</v>
      </c>
      <c r="N928" s="745">
        <v>321188.2</v>
      </c>
      <c r="O928" s="745">
        <v>227395.34</v>
      </c>
      <c r="P928" s="745">
        <v>397941.85</v>
      </c>
      <c r="Q928" s="745">
        <v>256184.87</v>
      </c>
      <c r="R928" s="745">
        <v>448323.53</v>
      </c>
      <c r="S928" s="745">
        <v>284614.44</v>
      </c>
      <c r="T928" s="745">
        <v>498075.27</v>
      </c>
    </row>
    <row r="929" spans="1:20">
      <c r="A929" s="744">
        <v>5</v>
      </c>
      <c r="B929" s="744" t="s">
        <v>1668</v>
      </c>
      <c r="C929" s="744"/>
      <c r="D929" s="744" t="s">
        <v>1247</v>
      </c>
      <c r="E929" s="744" t="s">
        <v>1392</v>
      </c>
      <c r="F929" s="744" t="s">
        <v>301</v>
      </c>
      <c r="G929" s="745">
        <v>86943.77</v>
      </c>
      <c r="H929" s="745">
        <v>139110.04</v>
      </c>
      <c r="I929" s="745">
        <v>121721.28</v>
      </c>
      <c r="J929" s="745">
        <v>194754.06</v>
      </c>
      <c r="K929" s="745">
        <v>156498.79</v>
      </c>
      <c r="L929" s="745">
        <v>250398.07</v>
      </c>
      <c r="M929" s="745">
        <v>208665.06</v>
      </c>
      <c r="N929" s="745">
        <v>333864.09999999998</v>
      </c>
      <c r="O929" s="745">
        <v>260831.32</v>
      </c>
      <c r="P929" s="745">
        <v>417330.12</v>
      </c>
      <c r="Q929" s="745">
        <v>295608.83</v>
      </c>
      <c r="R929" s="745">
        <v>472974.14</v>
      </c>
      <c r="S929" s="745">
        <v>330386.34000000003</v>
      </c>
      <c r="T929" s="745">
        <v>528618.16</v>
      </c>
    </row>
    <row r="930" spans="1:20">
      <c r="A930" s="744">
        <v>5</v>
      </c>
      <c r="B930" s="744" t="s">
        <v>1668</v>
      </c>
      <c r="C930" s="744"/>
      <c r="D930" s="744" t="s">
        <v>1247</v>
      </c>
      <c r="E930" s="744" t="s">
        <v>1437</v>
      </c>
      <c r="F930" s="744" t="s">
        <v>712</v>
      </c>
      <c r="G930" s="745">
        <v>118664.02</v>
      </c>
      <c r="H930" s="745">
        <v>207662.04</v>
      </c>
      <c r="I930" s="745">
        <v>153890.37</v>
      </c>
      <c r="J930" s="745">
        <v>269308.14</v>
      </c>
      <c r="K930" s="745">
        <v>183870.48</v>
      </c>
      <c r="L930" s="745">
        <v>321773.34000000003</v>
      </c>
      <c r="M930" s="745">
        <v>219103.79</v>
      </c>
      <c r="N930" s="745">
        <v>383431.63</v>
      </c>
      <c r="O930" s="745">
        <v>257843.04</v>
      </c>
      <c r="P930" s="745">
        <v>451225.32</v>
      </c>
      <c r="Q930" s="745">
        <v>282701.28000000003</v>
      </c>
      <c r="R930" s="745">
        <v>494727.24</v>
      </c>
      <c r="S930" s="745">
        <v>306723.37</v>
      </c>
      <c r="T930" s="745">
        <v>536765.9</v>
      </c>
    </row>
    <row r="931" spans="1:20">
      <c r="A931" s="744">
        <v>5</v>
      </c>
      <c r="B931" s="744" t="s">
        <v>1668</v>
      </c>
      <c r="C931" s="744"/>
      <c r="D931" s="744" t="s">
        <v>1247</v>
      </c>
      <c r="E931" s="744" t="s">
        <v>1437</v>
      </c>
      <c r="F931" s="744" t="s">
        <v>719</v>
      </c>
      <c r="G931" s="745">
        <v>93407.69</v>
      </c>
      <c r="H931" s="745">
        <v>163463.45000000001</v>
      </c>
      <c r="I931" s="745">
        <v>122289.46</v>
      </c>
      <c r="J931" s="745">
        <v>214006.55</v>
      </c>
      <c r="K931" s="745">
        <v>148072.42000000001</v>
      </c>
      <c r="L931" s="745">
        <v>259126.73</v>
      </c>
      <c r="M931" s="745">
        <v>181033.14</v>
      </c>
      <c r="N931" s="745">
        <v>316807.99</v>
      </c>
      <c r="O931" s="745">
        <v>214685.78</v>
      </c>
      <c r="P931" s="745">
        <v>375700.12</v>
      </c>
      <c r="Q931" s="745">
        <v>236532.26</v>
      </c>
      <c r="R931" s="745">
        <v>413931.45</v>
      </c>
      <c r="S931" s="745">
        <v>256937.2</v>
      </c>
      <c r="T931" s="745">
        <v>449640.1</v>
      </c>
    </row>
    <row r="932" spans="1:20">
      <c r="A932" s="744">
        <v>5</v>
      </c>
      <c r="B932" s="744" t="s">
        <v>1668</v>
      </c>
      <c r="C932" s="744"/>
      <c r="D932" s="744" t="s">
        <v>1247</v>
      </c>
      <c r="E932" s="744" t="s">
        <v>1437</v>
      </c>
      <c r="F932" s="744" t="s">
        <v>726</v>
      </c>
      <c r="G932" s="745">
        <v>89401.43</v>
      </c>
      <c r="H932" s="745">
        <v>156452.51</v>
      </c>
      <c r="I932" s="745">
        <v>121944.13</v>
      </c>
      <c r="J932" s="745">
        <v>213402.23</v>
      </c>
      <c r="K932" s="745">
        <v>154439.89000000001</v>
      </c>
      <c r="L932" s="745">
        <v>270269.81</v>
      </c>
      <c r="M932" s="745">
        <v>203589</v>
      </c>
      <c r="N932" s="745">
        <v>356280.74</v>
      </c>
      <c r="O932" s="745">
        <v>252301.07</v>
      </c>
      <c r="P932" s="745">
        <v>441526.87</v>
      </c>
      <c r="Q932" s="745">
        <v>284290.19</v>
      </c>
      <c r="R932" s="745">
        <v>497507.82</v>
      </c>
      <c r="S932" s="745">
        <v>315890.83</v>
      </c>
      <c r="T932" s="745">
        <v>552808.94999999995</v>
      </c>
    </row>
    <row r="933" spans="1:20">
      <c r="A933" s="744">
        <v>5</v>
      </c>
      <c r="B933" s="744" t="s">
        <v>1668</v>
      </c>
      <c r="C933" s="744"/>
      <c r="D933" s="744" t="s">
        <v>1247</v>
      </c>
      <c r="E933" s="744" t="s">
        <v>1437</v>
      </c>
      <c r="F933" s="744" t="s">
        <v>301</v>
      </c>
      <c r="G933" s="745">
        <v>95716.2</v>
      </c>
      <c r="H933" s="745">
        <v>153145.92000000001</v>
      </c>
      <c r="I933" s="745">
        <v>134002.68</v>
      </c>
      <c r="J933" s="745">
        <v>214404.29</v>
      </c>
      <c r="K933" s="745">
        <v>172289.16</v>
      </c>
      <c r="L933" s="745">
        <v>275662.65999999997</v>
      </c>
      <c r="M933" s="745">
        <v>229718.88</v>
      </c>
      <c r="N933" s="745">
        <v>367550.21</v>
      </c>
      <c r="O933" s="745">
        <v>287148.59999999998</v>
      </c>
      <c r="P933" s="745">
        <v>459437.77</v>
      </c>
      <c r="Q933" s="745">
        <v>325435.08</v>
      </c>
      <c r="R933" s="745">
        <v>520696.13</v>
      </c>
      <c r="S933" s="745">
        <v>363721.56</v>
      </c>
      <c r="T933" s="745">
        <v>581954.5</v>
      </c>
    </row>
    <row r="934" spans="1:20">
      <c r="A934" s="744">
        <v>5</v>
      </c>
      <c r="B934" s="744" t="s">
        <v>1668</v>
      </c>
      <c r="C934" s="744"/>
      <c r="D934" s="744" t="s">
        <v>1247</v>
      </c>
      <c r="E934" s="744" t="s">
        <v>1478</v>
      </c>
      <c r="F934" s="744" t="s">
        <v>712</v>
      </c>
      <c r="G934" s="745">
        <v>111965.03</v>
      </c>
      <c r="H934" s="745">
        <v>195938.8</v>
      </c>
      <c r="I934" s="745">
        <v>145244.98000000001</v>
      </c>
      <c r="J934" s="745">
        <v>254178.71</v>
      </c>
      <c r="K934" s="745">
        <v>173576.54</v>
      </c>
      <c r="L934" s="745">
        <v>303758.95</v>
      </c>
      <c r="M934" s="745">
        <v>206888.58</v>
      </c>
      <c r="N934" s="745">
        <v>362055.01</v>
      </c>
      <c r="O934" s="745">
        <v>243500.55</v>
      </c>
      <c r="P934" s="745">
        <v>426125.97</v>
      </c>
      <c r="Q934" s="745">
        <v>266994.76</v>
      </c>
      <c r="R934" s="745">
        <v>467240.83</v>
      </c>
      <c r="S934" s="745">
        <v>289716.23</v>
      </c>
      <c r="T934" s="745">
        <v>507003.4</v>
      </c>
    </row>
    <row r="935" spans="1:20">
      <c r="A935" s="744">
        <v>5</v>
      </c>
      <c r="B935" s="744" t="s">
        <v>1668</v>
      </c>
      <c r="C935" s="744"/>
      <c r="D935" s="744" t="s">
        <v>1247</v>
      </c>
      <c r="E935" s="744" t="s">
        <v>1478</v>
      </c>
      <c r="F935" s="744" t="s">
        <v>719</v>
      </c>
      <c r="G935" s="745">
        <v>87867.24</v>
      </c>
      <c r="H935" s="745">
        <v>153767.67000000001</v>
      </c>
      <c r="I935" s="745">
        <v>115093.65</v>
      </c>
      <c r="J935" s="745">
        <v>201413.9</v>
      </c>
      <c r="K935" s="745">
        <v>139420.59</v>
      </c>
      <c r="L935" s="745">
        <v>243986.04</v>
      </c>
      <c r="M935" s="745">
        <v>170564.29</v>
      </c>
      <c r="N935" s="745">
        <v>298487.51</v>
      </c>
      <c r="O935" s="745">
        <v>202322.99</v>
      </c>
      <c r="P935" s="745">
        <v>354065.23</v>
      </c>
      <c r="Q935" s="745">
        <v>222943.58</v>
      </c>
      <c r="R935" s="745">
        <v>390151.27</v>
      </c>
      <c r="S935" s="745">
        <v>242213.83</v>
      </c>
      <c r="T935" s="745">
        <v>423874.2</v>
      </c>
    </row>
    <row r="936" spans="1:20">
      <c r="A936" s="744">
        <v>5</v>
      </c>
      <c r="B936" s="744" t="s">
        <v>1668</v>
      </c>
      <c r="C936" s="744"/>
      <c r="D936" s="744" t="s">
        <v>1247</v>
      </c>
      <c r="E936" s="744" t="s">
        <v>1478</v>
      </c>
      <c r="F936" s="744" t="s">
        <v>726</v>
      </c>
      <c r="G936" s="745">
        <v>83895.37</v>
      </c>
      <c r="H936" s="745">
        <v>146816.9</v>
      </c>
      <c r="I936" s="745">
        <v>114383.25</v>
      </c>
      <c r="J936" s="745">
        <v>200170.69</v>
      </c>
      <c r="K936" s="745">
        <v>144826.35</v>
      </c>
      <c r="L936" s="745">
        <v>253446.1</v>
      </c>
      <c r="M936" s="745">
        <v>190877.86</v>
      </c>
      <c r="N936" s="745">
        <v>334036.25</v>
      </c>
      <c r="O936" s="745">
        <v>236512.38</v>
      </c>
      <c r="P936" s="745">
        <v>413896.67</v>
      </c>
      <c r="Q936" s="745">
        <v>266472.08</v>
      </c>
      <c r="R936" s="745">
        <v>466326.14</v>
      </c>
      <c r="S936" s="745">
        <v>296061.12</v>
      </c>
      <c r="T936" s="745">
        <v>518106.96</v>
      </c>
    </row>
    <row r="937" spans="1:20">
      <c r="A937" s="744">
        <v>5</v>
      </c>
      <c r="B937" s="744" t="s">
        <v>1668</v>
      </c>
      <c r="C937" s="744"/>
      <c r="D937" s="744" t="s">
        <v>1247</v>
      </c>
      <c r="E937" s="744" t="s">
        <v>1478</v>
      </c>
      <c r="F937" s="744" t="s">
        <v>301</v>
      </c>
      <c r="G937" s="745">
        <v>90172.54</v>
      </c>
      <c r="H937" s="745">
        <v>144276.07</v>
      </c>
      <c r="I937" s="745">
        <v>126241.56</v>
      </c>
      <c r="J937" s="745">
        <v>201986.5</v>
      </c>
      <c r="K937" s="745">
        <v>162310.57999999999</v>
      </c>
      <c r="L937" s="745">
        <v>259696.93</v>
      </c>
      <c r="M937" s="745">
        <v>216414.1</v>
      </c>
      <c r="N937" s="745">
        <v>346262.57</v>
      </c>
      <c r="O937" s="745">
        <v>270517.63</v>
      </c>
      <c r="P937" s="745">
        <v>432828.21</v>
      </c>
      <c r="Q937" s="745">
        <v>306586.64</v>
      </c>
      <c r="R937" s="745">
        <v>490538.64</v>
      </c>
      <c r="S937" s="745">
        <v>342655.66</v>
      </c>
      <c r="T937" s="745">
        <v>548249.06999999995</v>
      </c>
    </row>
    <row r="938" spans="1:20">
      <c r="A938" s="744">
        <v>5</v>
      </c>
      <c r="B938" s="744" t="s">
        <v>1668</v>
      </c>
      <c r="C938" s="744"/>
      <c r="D938" s="744" t="s">
        <v>1247</v>
      </c>
      <c r="E938" s="744" t="s">
        <v>1515</v>
      </c>
      <c r="F938" s="744" t="s">
        <v>712</v>
      </c>
      <c r="G938" s="745">
        <v>104535.77</v>
      </c>
      <c r="H938" s="745">
        <v>182937.59</v>
      </c>
      <c r="I938" s="745">
        <v>135567.20000000001</v>
      </c>
      <c r="J938" s="745">
        <v>237242.61</v>
      </c>
      <c r="K938" s="745">
        <v>161977.01</v>
      </c>
      <c r="L938" s="745">
        <v>283459.76</v>
      </c>
      <c r="M938" s="745">
        <v>193014.09</v>
      </c>
      <c r="N938" s="745">
        <v>337774.65</v>
      </c>
      <c r="O938" s="745">
        <v>227139.85</v>
      </c>
      <c r="P938" s="745">
        <v>397494.73</v>
      </c>
      <c r="Q938" s="745">
        <v>249037.68</v>
      </c>
      <c r="R938" s="745">
        <v>435815.94</v>
      </c>
      <c r="S938" s="745">
        <v>270198.59999999998</v>
      </c>
      <c r="T938" s="745">
        <v>472847.55</v>
      </c>
    </row>
    <row r="939" spans="1:20">
      <c r="A939" s="744">
        <v>5</v>
      </c>
      <c r="B939" s="744" t="s">
        <v>1668</v>
      </c>
      <c r="C939" s="744"/>
      <c r="D939" s="744" t="s">
        <v>1247</v>
      </c>
      <c r="E939" s="744" t="s">
        <v>1515</v>
      </c>
      <c r="F939" s="744" t="s">
        <v>719</v>
      </c>
      <c r="G939" s="745">
        <v>82291.649999999994</v>
      </c>
      <c r="H939" s="745">
        <v>144010.39000000001</v>
      </c>
      <c r="I939" s="745">
        <v>107735.22</v>
      </c>
      <c r="J939" s="745">
        <v>188536.63</v>
      </c>
      <c r="K939" s="745">
        <v>130448.44</v>
      </c>
      <c r="L939" s="745">
        <v>228284.77</v>
      </c>
      <c r="M939" s="745">
        <v>159483.98000000001</v>
      </c>
      <c r="N939" s="745">
        <v>279096.96000000002</v>
      </c>
      <c r="O939" s="745">
        <v>189129.79</v>
      </c>
      <c r="P939" s="745">
        <v>330977.13</v>
      </c>
      <c r="Q939" s="745">
        <v>208375.05</v>
      </c>
      <c r="R939" s="745">
        <v>364656.34</v>
      </c>
      <c r="S939" s="745">
        <v>226350.23</v>
      </c>
      <c r="T939" s="745">
        <v>396112.9</v>
      </c>
    </row>
    <row r="940" spans="1:20">
      <c r="A940" s="744">
        <v>5</v>
      </c>
      <c r="B940" s="744" t="s">
        <v>1668</v>
      </c>
      <c r="C940" s="744"/>
      <c r="D940" s="744" t="s">
        <v>1247</v>
      </c>
      <c r="E940" s="744" t="s">
        <v>1515</v>
      </c>
      <c r="F940" s="744" t="s">
        <v>726</v>
      </c>
      <c r="G940" s="745">
        <v>78766.11</v>
      </c>
      <c r="H940" s="745">
        <v>137840.69</v>
      </c>
      <c r="I940" s="745">
        <v>107438.46</v>
      </c>
      <c r="J940" s="745">
        <v>188017.3</v>
      </c>
      <c r="K940" s="745">
        <v>136069.46</v>
      </c>
      <c r="L940" s="745">
        <v>238121.56</v>
      </c>
      <c r="M940" s="745">
        <v>179373.09</v>
      </c>
      <c r="N940" s="745">
        <v>313902.90000000002</v>
      </c>
      <c r="O940" s="745">
        <v>222291.8</v>
      </c>
      <c r="P940" s="745">
        <v>389010.65</v>
      </c>
      <c r="Q940" s="745">
        <v>250476.59</v>
      </c>
      <c r="R940" s="745">
        <v>438334.04</v>
      </c>
      <c r="S940" s="745">
        <v>278319.25</v>
      </c>
      <c r="T940" s="745">
        <v>487058.68</v>
      </c>
    </row>
    <row r="941" spans="1:20">
      <c r="A941" s="744">
        <v>5</v>
      </c>
      <c r="B941" s="744" t="s">
        <v>1668</v>
      </c>
      <c r="C941" s="744"/>
      <c r="D941" s="744" t="s">
        <v>1247</v>
      </c>
      <c r="E941" s="744" t="s">
        <v>1515</v>
      </c>
      <c r="F941" s="744" t="s">
        <v>301</v>
      </c>
      <c r="G941" s="745">
        <v>84322.85</v>
      </c>
      <c r="H941" s="745">
        <v>134916.56</v>
      </c>
      <c r="I941" s="745">
        <v>118051.99</v>
      </c>
      <c r="J941" s="745">
        <v>188883.18</v>
      </c>
      <c r="K941" s="745">
        <v>151781.13</v>
      </c>
      <c r="L941" s="745">
        <v>242849.81</v>
      </c>
      <c r="M941" s="745">
        <v>202374.84</v>
      </c>
      <c r="N941" s="745">
        <v>323799.74</v>
      </c>
      <c r="O941" s="745">
        <v>252968.55</v>
      </c>
      <c r="P941" s="745">
        <v>404749.68</v>
      </c>
      <c r="Q941" s="745">
        <v>286697.69</v>
      </c>
      <c r="R941" s="745">
        <v>458716.3</v>
      </c>
      <c r="S941" s="745">
        <v>320426.83</v>
      </c>
      <c r="T941" s="745">
        <v>512682.93</v>
      </c>
    </row>
    <row r="942" spans="1:20">
      <c r="A942" s="744">
        <v>5</v>
      </c>
      <c r="B942" s="744" t="s">
        <v>1668</v>
      </c>
      <c r="C942" s="744"/>
      <c r="D942" s="744" t="s">
        <v>1247</v>
      </c>
      <c r="E942" s="744" t="s">
        <v>1411</v>
      </c>
      <c r="F942" s="744" t="s">
        <v>712</v>
      </c>
      <c r="G942" s="745">
        <v>107057.32</v>
      </c>
      <c r="H942" s="745">
        <v>187350.32</v>
      </c>
      <c r="I942" s="745">
        <v>138972.25</v>
      </c>
      <c r="J942" s="745">
        <v>243201.44</v>
      </c>
      <c r="K942" s="745">
        <v>166159.43</v>
      </c>
      <c r="L942" s="745">
        <v>290779</v>
      </c>
      <c r="M942" s="745">
        <v>198161.64</v>
      </c>
      <c r="N942" s="745">
        <v>346782.87</v>
      </c>
      <c r="O942" s="745">
        <v>233301.23</v>
      </c>
      <c r="P942" s="745">
        <v>408277.15</v>
      </c>
      <c r="Q942" s="745">
        <v>255852.79999999999</v>
      </c>
      <c r="R942" s="745">
        <v>447742.4</v>
      </c>
      <c r="S942" s="745">
        <v>277701.46000000002</v>
      </c>
      <c r="T942" s="745">
        <v>485977.55</v>
      </c>
    </row>
    <row r="943" spans="1:20">
      <c r="A943" s="744">
        <v>5</v>
      </c>
      <c r="B943" s="744" t="s">
        <v>1668</v>
      </c>
      <c r="C943" s="744"/>
      <c r="D943" s="744" t="s">
        <v>1247</v>
      </c>
      <c r="E943" s="744" t="s">
        <v>1411</v>
      </c>
      <c r="F943" s="744" t="s">
        <v>719</v>
      </c>
      <c r="G943" s="745">
        <v>83422.95</v>
      </c>
      <c r="H943" s="745">
        <v>145990.17000000001</v>
      </c>
      <c r="I943" s="745">
        <v>109400.76</v>
      </c>
      <c r="J943" s="745">
        <v>191451.34</v>
      </c>
      <c r="K943" s="745">
        <v>132660.32999999999</v>
      </c>
      <c r="L943" s="745">
        <v>232155.57</v>
      </c>
      <c r="M943" s="745">
        <v>162535.9</v>
      </c>
      <c r="N943" s="745">
        <v>284437.82</v>
      </c>
      <c r="O943" s="745">
        <v>192915.54</v>
      </c>
      <c r="P943" s="745">
        <v>337602.19</v>
      </c>
      <c r="Q943" s="745">
        <v>212648.76</v>
      </c>
      <c r="R943" s="745">
        <v>372135.33</v>
      </c>
      <c r="S943" s="745">
        <v>231112.57</v>
      </c>
      <c r="T943" s="745">
        <v>404447</v>
      </c>
    </row>
    <row r="944" spans="1:20">
      <c r="A944" s="744">
        <v>5</v>
      </c>
      <c r="B944" s="744" t="s">
        <v>1668</v>
      </c>
      <c r="C944" s="744"/>
      <c r="D944" s="744" t="s">
        <v>1247</v>
      </c>
      <c r="E944" s="744" t="s">
        <v>1411</v>
      </c>
      <c r="F944" s="744" t="s">
        <v>726</v>
      </c>
      <c r="G944" s="745">
        <v>79199.75</v>
      </c>
      <c r="H944" s="745">
        <v>138599.56</v>
      </c>
      <c r="I944" s="745">
        <v>107868.42</v>
      </c>
      <c r="J944" s="745">
        <v>188769.74</v>
      </c>
      <c r="K944" s="745">
        <v>136493.17000000001</v>
      </c>
      <c r="L944" s="745">
        <v>238863.05</v>
      </c>
      <c r="M944" s="745">
        <v>179809.73</v>
      </c>
      <c r="N944" s="745">
        <v>314667.03000000003</v>
      </c>
      <c r="O944" s="745">
        <v>222717.32</v>
      </c>
      <c r="P944" s="745">
        <v>389755.3</v>
      </c>
      <c r="Q944" s="745">
        <v>250867.96</v>
      </c>
      <c r="R944" s="745">
        <v>439018.94</v>
      </c>
      <c r="S944" s="745">
        <v>278655.08</v>
      </c>
      <c r="T944" s="745">
        <v>487646.4</v>
      </c>
    </row>
    <row r="945" spans="1:20">
      <c r="A945" s="744">
        <v>5</v>
      </c>
      <c r="B945" s="744" t="s">
        <v>1668</v>
      </c>
      <c r="C945" s="744"/>
      <c r="D945" s="744" t="s">
        <v>1247</v>
      </c>
      <c r="E945" s="744" t="s">
        <v>1411</v>
      </c>
      <c r="F945" s="744" t="s">
        <v>301</v>
      </c>
      <c r="G945" s="745">
        <v>85909.17</v>
      </c>
      <c r="H945" s="745">
        <v>137454.68</v>
      </c>
      <c r="I945" s="745">
        <v>120272.84</v>
      </c>
      <c r="J945" s="745">
        <v>192436.55</v>
      </c>
      <c r="K945" s="745">
        <v>154636.51</v>
      </c>
      <c r="L945" s="745">
        <v>247418.42</v>
      </c>
      <c r="M945" s="745">
        <v>206182.01</v>
      </c>
      <c r="N945" s="745">
        <v>329891.21999999997</v>
      </c>
      <c r="O945" s="745">
        <v>257727.51</v>
      </c>
      <c r="P945" s="745">
        <v>412364.03</v>
      </c>
      <c r="Q945" s="745">
        <v>292091.18</v>
      </c>
      <c r="R945" s="745">
        <v>467345.9</v>
      </c>
      <c r="S945" s="745">
        <v>326454.84999999998</v>
      </c>
      <c r="T945" s="745">
        <v>522327.77</v>
      </c>
    </row>
    <row r="946" spans="1:20">
      <c r="A946" s="744">
        <v>5</v>
      </c>
      <c r="B946" s="744" t="s">
        <v>1668</v>
      </c>
      <c r="C946" s="744"/>
      <c r="D946" s="744" t="s">
        <v>1247</v>
      </c>
      <c r="E946" s="744" t="s">
        <v>1573</v>
      </c>
      <c r="F946" s="744" t="s">
        <v>712</v>
      </c>
      <c r="G946" s="745">
        <v>106990.73</v>
      </c>
      <c r="H946" s="745">
        <v>187233.78</v>
      </c>
      <c r="I946" s="745">
        <v>138851.5</v>
      </c>
      <c r="J946" s="745">
        <v>242990.13</v>
      </c>
      <c r="K946" s="745">
        <v>165986.1</v>
      </c>
      <c r="L946" s="745">
        <v>290475.67</v>
      </c>
      <c r="M946" s="745">
        <v>197913.37</v>
      </c>
      <c r="N946" s="745">
        <v>346348.41</v>
      </c>
      <c r="O946" s="745">
        <v>232982.64</v>
      </c>
      <c r="P946" s="745">
        <v>407719.62</v>
      </c>
      <c r="Q946" s="745">
        <v>255488.27</v>
      </c>
      <c r="R946" s="745">
        <v>447104.48</v>
      </c>
      <c r="S946" s="745">
        <v>277278.27</v>
      </c>
      <c r="T946" s="745">
        <v>485236.98</v>
      </c>
    </row>
    <row r="947" spans="1:20">
      <c r="A947" s="744">
        <v>5</v>
      </c>
      <c r="B947" s="744" t="s">
        <v>1668</v>
      </c>
      <c r="C947" s="744"/>
      <c r="D947" s="744" t="s">
        <v>1247</v>
      </c>
      <c r="E947" s="744" t="s">
        <v>1573</v>
      </c>
      <c r="F947" s="744" t="s">
        <v>719</v>
      </c>
      <c r="G947" s="745">
        <v>83588.070000000007</v>
      </c>
      <c r="H947" s="745">
        <v>146279.13</v>
      </c>
      <c r="I947" s="745">
        <v>109569.93</v>
      </c>
      <c r="J947" s="745">
        <v>191747.38</v>
      </c>
      <c r="K947" s="745">
        <v>132815.41</v>
      </c>
      <c r="L947" s="745">
        <v>232426.98</v>
      </c>
      <c r="M947" s="745">
        <v>162636.9</v>
      </c>
      <c r="N947" s="745">
        <v>284614.58</v>
      </c>
      <c r="O947" s="745">
        <v>192992.89</v>
      </c>
      <c r="P947" s="745">
        <v>337737.56</v>
      </c>
      <c r="Q947" s="745">
        <v>212707.8</v>
      </c>
      <c r="R947" s="745">
        <v>372238.65</v>
      </c>
      <c r="S947" s="745">
        <v>231146.14</v>
      </c>
      <c r="T947" s="745">
        <v>404505.74</v>
      </c>
    </row>
    <row r="948" spans="1:20">
      <c r="A948" s="744">
        <v>5</v>
      </c>
      <c r="B948" s="744" t="s">
        <v>1668</v>
      </c>
      <c r="C948" s="744"/>
      <c r="D948" s="744" t="s">
        <v>1247</v>
      </c>
      <c r="E948" s="744" t="s">
        <v>1573</v>
      </c>
      <c r="F948" s="744" t="s">
        <v>726</v>
      </c>
      <c r="G948" s="745">
        <v>79523.22</v>
      </c>
      <c r="H948" s="745">
        <v>139165.64000000001</v>
      </c>
      <c r="I948" s="745">
        <v>108350.81</v>
      </c>
      <c r="J948" s="745">
        <v>189613.91</v>
      </c>
      <c r="K948" s="745">
        <v>137134.9</v>
      </c>
      <c r="L948" s="745">
        <v>239986.07</v>
      </c>
      <c r="M948" s="745">
        <v>180686.74</v>
      </c>
      <c r="N948" s="745">
        <v>316201.8</v>
      </c>
      <c r="O948" s="745">
        <v>223833.63</v>
      </c>
      <c r="P948" s="745">
        <v>391708.86</v>
      </c>
      <c r="Q948" s="745">
        <v>252148.27</v>
      </c>
      <c r="R948" s="745">
        <v>441259.47</v>
      </c>
      <c r="S948" s="745">
        <v>280102.94</v>
      </c>
      <c r="T948" s="745">
        <v>490180.15</v>
      </c>
    </row>
    <row r="949" spans="1:20">
      <c r="A949" s="744">
        <v>5</v>
      </c>
      <c r="B949" s="744" t="s">
        <v>1668</v>
      </c>
      <c r="C949" s="744"/>
      <c r="D949" s="744" t="s">
        <v>1247</v>
      </c>
      <c r="E949" s="744" t="s">
        <v>1573</v>
      </c>
      <c r="F949" s="744" t="s">
        <v>301</v>
      </c>
      <c r="G949" s="745">
        <v>85969.53</v>
      </c>
      <c r="H949" s="745">
        <v>137551.25</v>
      </c>
      <c r="I949" s="745">
        <v>120357.35</v>
      </c>
      <c r="J949" s="745">
        <v>192571.76</v>
      </c>
      <c r="K949" s="745">
        <v>154745.16</v>
      </c>
      <c r="L949" s="745">
        <v>247592.26</v>
      </c>
      <c r="M949" s="745">
        <v>206326.88</v>
      </c>
      <c r="N949" s="745">
        <v>330123.01</v>
      </c>
      <c r="O949" s="745">
        <v>257908.6</v>
      </c>
      <c r="P949" s="745">
        <v>412653.76</v>
      </c>
      <c r="Q949" s="745">
        <v>292296.40999999997</v>
      </c>
      <c r="R949" s="745">
        <v>467674.26</v>
      </c>
      <c r="S949" s="745">
        <v>326684.21999999997</v>
      </c>
      <c r="T949" s="745">
        <v>522694.76</v>
      </c>
    </row>
    <row r="950" spans="1:20">
      <c r="A950" s="744">
        <v>5</v>
      </c>
      <c r="B950" s="744" t="s">
        <v>1668</v>
      </c>
      <c r="C950" s="744"/>
      <c r="D950" s="744" t="s">
        <v>1247</v>
      </c>
      <c r="E950" s="744" t="s">
        <v>1591</v>
      </c>
      <c r="F950" s="744" t="s">
        <v>712</v>
      </c>
      <c r="G950" s="745">
        <v>107918.56</v>
      </c>
      <c r="H950" s="745">
        <v>188857.48</v>
      </c>
      <c r="I950" s="745">
        <v>139950.28</v>
      </c>
      <c r="J950" s="745">
        <v>244912.98</v>
      </c>
      <c r="K950" s="745">
        <v>167210.65</v>
      </c>
      <c r="L950" s="745">
        <v>292618.63</v>
      </c>
      <c r="M950" s="745">
        <v>199245.83</v>
      </c>
      <c r="N950" s="745">
        <v>348680.2</v>
      </c>
      <c r="O950" s="745">
        <v>234470.39</v>
      </c>
      <c r="P950" s="745">
        <v>410323.18</v>
      </c>
      <c r="Q950" s="745">
        <v>257073.21</v>
      </c>
      <c r="R950" s="745">
        <v>449878.11</v>
      </c>
      <c r="S950" s="745">
        <v>278913.77</v>
      </c>
      <c r="T950" s="745">
        <v>488099.09</v>
      </c>
    </row>
    <row r="951" spans="1:20">
      <c r="A951" s="744">
        <v>5</v>
      </c>
      <c r="B951" s="744" t="s">
        <v>1668</v>
      </c>
      <c r="C951" s="744"/>
      <c r="D951" s="744" t="s">
        <v>1247</v>
      </c>
      <c r="E951" s="744" t="s">
        <v>1591</v>
      </c>
      <c r="F951" s="744" t="s">
        <v>719</v>
      </c>
      <c r="G951" s="745">
        <v>84979.32</v>
      </c>
      <c r="H951" s="745">
        <v>148713.81</v>
      </c>
      <c r="I951" s="745">
        <v>111248.54</v>
      </c>
      <c r="J951" s="745">
        <v>194684.94</v>
      </c>
      <c r="K951" s="745">
        <v>134696.81</v>
      </c>
      <c r="L951" s="745">
        <v>235719.41</v>
      </c>
      <c r="M951" s="745">
        <v>164667.9</v>
      </c>
      <c r="N951" s="745">
        <v>288168.82</v>
      </c>
      <c r="O951" s="745">
        <v>195272.51</v>
      </c>
      <c r="P951" s="745">
        <v>341726.9</v>
      </c>
      <c r="Q951" s="745">
        <v>215139.87</v>
      </c>
      <c r="R951" s="745">
        <v>376494.78</v>
      </c>
      <c r="S951" s="745">
        <v>233695.14</v>
      </c>
      <c r="T951" s="745">
        <v>408966.49</v>
      </c>
    </row>
    <row r="952" spans="1:20">
      <c r="A952" s="744">
        <v>5</v>
      </c>
      <c r="B952" s="744" t="s">
        <v>1668</v>
      </c>
      <c r="C952" s="744"/>
      <c r="D952" s="744" t="s">
        <v>1247</v>
      </c>
      <c r="E952" s="744" t="s">
        <v>1591</v>
      </c>
      <c r="F952" s="744" t="s">
        <v>726</v>
      </c>
      <c r="G952" s="745">
        <v>81357.399999999994</v>
      </c>
      <c r="H952" s="745">
        <v>142375.46</v>
      </c>
      <c r="I952" s="745">
        <v>110977.71</v>
      </c>
      <c r="J952" s="745">
        <v>194210.99</v>
      </c>
      <c r="K952" s="745">
        <v>140555.38</v>
      </c>
      <c r="L952" s="745">
        <v>245971.91</v>
      </c>
      <c r="M952" s="745">
        <v>185290.15</v>
      </c>
      <c r="N952" s="745">
        <v>324257.77</v>
      </c>
      <c r="O952" s="745">
        <v>229627.99</v>
      </c>
      <c r="P952" s="745">
        <v>401848.98</v>
      </c>
      <c r="Q952" s="745">
        <v>258745.5</v>
      </c>
      <c r="R952" s="745">
        <v>452804.63</v>
      </c>
      <c r="S952" s="745">
        <v>287510.18</v>
      </c>
      <c r="T952" s="745">
        <v>503142.81</v>
      </c>
    </row>
    <row r="953" spans="1:20">
      <c r="A953" s="744">
        <v>5</v>
      </c>
      <c r="B953" s="744" t="s">
        <v>1668</v>
      </c>
      <c r="C953" s="744"/>
      <c r="D953" s="744" t="s">
        <v>1247</v>
      </c>
      <c r="E953" s="744" t="s">
        <v>1591</v>
      </c>
      <c r="F953" s="744" t="s">
        <v>301</v>
      </c>
      <c r="G953" s="745">
        <v>87064.5</v>
      </c>
      <c r="H953" s="745">
        <v>139303.20000000001</v>
      </c>
      <c r="I953" s="745">
        <v>121890.3</v>
      </c>
      <c r="J953" s="745">
        <v>195024.48</v>
      </c>
      <c r="K953" s="745">
        <v>156716.1</v>
      </c>
      <c r="L953" s="745">
        <v>250745.76</v>
      </c>
      <c r="M953" s="745">
        <v>208954.8</v>
      </c>
      <c r="N953" s="745">
        <v>334327.67999999999</v>
      </c>
      <c r="O953" s="745">
        <v>261193.5</v>
      </c>
      <c r="P953" s="745">
        <v>417909.6</v>
      </c>
      <c r="Q953" s="745">
        <v>296019.3</v>
      </c>
      <c r="R953" s="745">
        <v>473630.88</v>
      </c>
      <c r="S953" s="745">
        <v>330845.09000000003</v>
      </c>
      <c r="T953" s="745">
        <v>529352.16</v>
      </c>
    </row>
    <row r="954" spans="1:20">
      <c r="A954" s="744">
        <v>5</v>
      </c>
      <c r="B954" s="744" t="s">
        <v>1668</v>
      </c>
      <c r="C954" s="744"/>
      <c r="D954" s="744" t="s">
        <v>1247</v>
      </c>
      <c r="E954" s="744" t="s">
        <v>1605</v>
      </c>
      <c r="F954" s="744" t="s">
        <v>712</v>
      </c>
      <c r="G954" s="745">
        <v>104668.95</v>
      </c>
      <c r="H954" s="745">
        <v>183170.66</v>
      </c>
      <c r="I954" s="745">
        <v>135808.71</v>
      </c>
      <c r="J954" s="745">
        <v>237665.24</v>
      </c>
      <c r="K954" s="745">
        <v>162323.68</v>
      </c>
      <c r="L954" s="745">
        <v>284066.44</v>
      </c>
      <c r="M954" s="745">
        <v>193510.62</v>
      </c>
      <c r="N954" s="745">
        <v>338643.59</v>
      </c>
      <c r="O954" s="745">
        <v>227777.03</v>
      </c>
      <c r="P954" s="745">
        <v>398609.81</v>
      </c>
      <c r="Q954" s="745">
        <v>249766.74</v>
      </c>
      <c r="R954" s="745">
        <v>437091.79</v>
      </c>
      <c r="S954" s="745">
        <v>271044.98</v>
      </c>
      <c r="T954" s="745">
        <v>474328.72</v>
      </c>
    </row>
    <row r="955" spans="1:20">
      <c r="A955" s="744">
        <v>5</v>
      </c>
      <c r="B955" s="744" t="s">
        <v>1668</v>
      </c>
      <c r="C955" s="744"/>
      <c r="D955" s="744" t="s">
        <v>1247</v>
      </c>
      <c r="E955" s="744" t="s">
        <v>1605</v>
      </c>
      <c r="F955" s="744" t="s">
        <v>719</v>
      </c>
      <c r="G955" s="745">
        <v>81961.42</v>
      </c>
      <c r="H955" s="745">
        <v>143432.48000000001</v>
      </c>
      <c r="I955" s="745">
        <v>107396.89</v>
      </c>
      <c r="J955" s="745">
        <v>187944.55</v>
      </c>
      <c r="K955" s="745">
        <v>130138.26</v>
      </c>
      <c r="L955" s="745">
        <v>227741.96</v>
      </c>
      <c r="M955" s="745">
        <v>159281.97</v>
      </c>
      <c r="N955" s="745">
        <v>278743.44</v>
      </c>
      <c r="O955" s="745">
        <v>188975.1</v>
      </c>
      <c r="P955" s="745">
        <v>330706.42</v>
      </c>
      <c r="Q955" s="745">
        <v>208256.97</v>
      </c>
      <c r="R955" s="745">
        <v>364449.7</v>
      </c>
      <c r="S955" s="745">
        <v>226283.11</v>
      </c>
      <c r="T955" s="745">
        <v>395995.44</v>
      </c>
    </row>
    <row r="956" spans="1:20">
      <c r="A956" s="744">
        <v>5</v>
      </c>
      <c r="B956" s="744" t="s">
        <v>1668</v>
      </c>
      <c r="C956" s="744"/>
      <c r="D956" s="744" t="s">
        <v>1247</v>
      </c>
      <c r="E956" s="744" t="s">
        <v>1605</v>
      </c>
      <c r="F956" s="744" t="s">
        <v>726</v>
      </c>
      <c r="G956" s="745">
        <v>78119.16</v>
      </c>
      <c r="H956" s="745">
        <v>136708.54</v>
      </c>
      <c r="I956" s="745">
        <v>106473.69</v>
      </c>
      <c r="J956" s="745">
        <v>186328.95999999999</v>
      </c>
      <c r="K956" s="745">
        <v>134786.01999999999</v>
      </c>
      <c r="L956" s="745">
        <v>235875.53</v>
      </c>
      <c r="M956" s="745">
        <v>177619.06</v>
      </c>
      <c r="N956" s="745">
        <v>310833.34999999998</v>
      </c>
      <c r="O956" s="745">
        <v>220059.17</v>
      </c>
      <c r="P956" s="745">
        <v>385103.54</v>
      </c>
      <c r="Q956" s="745">
        <v>247915.98</v>
      </c>
      <c r="R956" s="745">
        <v>433852.97</v>
      </c>
      <c r="S956" s="745">
        <v>275423.53000000003</v>
      </c>
      <c r="T956" s="745">
        <v>481991.18</v>
      </c>
    </row>
    <row r="957" spans="1:20">
      <c r="A957" s="744">
        <v>5</v>
      </c>
      <c r="B957" s="744" t="s">
        <v>1668</v>
      </c>
      <c r="C957" s="744"/>
      <c r="D957" s="744" t="s">
        <v>1247</v>
      </c>
      <c r="E957" s="744" t="s">
        <v>1605</v>
      </c>
      <c r="F957" s="744" t="s">
        <v>301</v>
      </c>
      <c r="G957" s="745">
        <v>84202.13</v>
      </c>
      <c r="H957" s="745">
        <v>134723.41</v>
      </c>
      <c r="I957" s="745">
        <v>117882.98</v>
      </c>
      <c r="J957" s="745">
        <v>188612.77</v>
      </c>
      <c r="K957" s="745">
        <v>151563.82999999999</v>
      </c>
      <c r="L957" s="745">
        <v>242502.14</v>
      </c>
      <c r="M957" s="745">
        <v>202085.11</v>
      </c>
      <c r="N957" s="745">
        <v>323336.18</v>
      </c>
      <c r="O957" s="745">
        <v>252606.39</v>
      </c>
      <c r="P957" s="745">
        <v>404170.23</v>
      </c>
      <c r="Q957" s="745">
        <v>286287.24</v>
      </c>
      <c r="R957" s="745">
        <v>458059.59</v>
      </c>
      <c r="S957" s="745">
        <v>319968.09000000003</v>
      </c>
      <c r="T957" s="745">
        <v>511948.96</v>
      </c>
    </row>
    <row r="958" spans="1:20">
      <c r="A958" s="744">
        <v>5</v>
      </c>
      <c r="B958" s="744" t="s">
        <v>1668</v>
      </c>
      <c r="C958" s="744"/>
      <c r="D958" s="744" t="s">
        <v>1247</v>
      </c>
      <c r="E958" s="744" t="s">
        <v>1617</v>
      </c>
      <c r="F958" s="744" t="s">
        <v>712</v>
      </c>
      <c r="G958" s="745">
        <v>106857.55</v>
      </c>
      <c r="H958" s="745">
        <v>187000.71</v>
      </c>
      <c r="I958" s="745">
        <v>138610</v>
      </c>
      <c r="J958" s="745">
        <v>242567.5</v>
      </c>
      <c r="K958" s="745">
        <v>165639.43</v>
      </c>
      <c r="L958" s="745">
        <v>289869</v>
      </c>
      <c r="M958" s="745">
        <v>197416.84</v>
      </c>
      <c r="N958" s="745">
        <v>345479.48</v>
      </c>
      <c r="O958" s="745">
        <v>232345.46</v>
      </c>
      <c r="P958" s="745">
        <v>406604.56</v>
      </c>
      <c r="Q958" s="745">
        <v>254759.22</v>
      </c>
      <c r="R958" s="745">
        <v>445828.64</v>
      </c>
      <c r="S958" s="745">
        <v>276431.90000000002</v>
      </c>
      <c r="T958" s="745">
        <v>483755.82</v>
      </c>
    </row>
    <row r="959" spans="1:20">
      <c r="A959" s="744">
        <v>5</v>
      </c>
      <c r="B959" s="744" t="s">
        <v>1668</v>
      </c>
      <c r="C959" s="744"/>
      <c r="D959" s="744" t="s">
        <v>1247</v>
      </c>
      <c r="E959" s="744" t="s">
        <v>1617</v>
      </c>
      <c r="F959" s="744" t="s">
        <v>719</v>
      </c>
      <c r="G959" s="745">
        <v>83918.31</v>
      </c>
      <c r="H959" s="745">
        <v>146857.04</v>
      </c>
      <c r="I959" s="745">
        <v>109908.26</v>
      </c>
      <c r="J959" s="745">
        <v>192339.46</v>
      </c>
      <c r="K959" s="745">
        <v>133125.59</v>
      </c>
      <c r="L959" s="745">
        <v>232969.79</v>
      </c>
      <c r="M959" s="745">
        <v>162838.92000000001</v>
      </c>
      <c r="N959" s="745">
        <v>284968.09999999998</v>
      </c>
      <c r="O959" s="745">
        <v>193147.59</v>
      </c>
      <c r="P959" s="745">
        <v>338008.28</v>
      </c>
      <c r="Q959" s="745">
        <v>212825.89</v>
      </c>
      <c r="R959" s="745">
        <v>372445.3</v>
      </c>
      <c r="S959" s="745">
        <v>231213.27</v>
      </c>
      <c r="T959" s="745">
        <v>404623.22</v>
      </c>
    </row>
    <row r="960" spans="1:20">
      <c r="A960" s="744">
        <v>5</v>
      </c>
      <c r="B960" s="744" t="s">
        <v>1668</v>
      </c>
      <c r="C960" s="744"/>
      <c r="D960" s="744" t="s">
        <v>1247</v>
      </c>
      <c r="E960" s="744" t="s">
        <v>1617</v>
      </c>
      <c r="F960" s="744" t="s">
        <v>726</v>
      </c>
      <c r="G960" s="745">
        <v>80170.16</v>
      </c>
      <c r="H960" s="745">
        <v>140297.79</v>
      </c>
      <c r="I960" s="745">
        <v>109315.57</v>
      </c>
      <c r="J960" s="745">
        <v>191302.25</v>
      </c>
      <c r="K960" s="745">
        <v>138418.34</v>
      </c>
      <c r="L960" s="745">
        <v>242232.1</v>
      </c>
      <c r="M960" s="745">
        <v>182440.78</v>
      </c>
      <c r="N960" s="745">
        <v>319271.36</v>
      </c>
      <c r="O960" s="745">
        <v>226066.27</v>
      </c>
      <c r="P960" s="745">
        <v>395615.97</v>
      </c>
      <c r="Q960" s="745">
        <v>254708.89</v>
      </c>
      <c r="R960" s="745">
        <v>445740.55</v>
      </c>
      <c r="S960" s="745">
        <v>282998.67</v>
      </c>
      <c r="T960" s="745">
        <v>495247.66</v>
      </c>
    </row>
    <row r="961" spans="1:20">
      <c r="A961" s="744">
        <v>5</v>
      </c>
      <c r="B961" s="744" t="s">
        <v>1668</v>
      </c>
      <c r="C961" s="744"/>
      <c r="D961" s="744" t="s">
        <v>1247</v>
      </c>
      <c r="E961" s="744" t="s">
        <v>1617</v>
      </c>
      <c r="F961" s="744" t="s">
        <v>301</v>
      </c>
      <c r="G961" s="745">
        <v>86090.25</v>
      </c>
      <c r="H961" s="745">
        <v>137744.41</v>
      </c>
      <c r="I961" s="745">
        <v>120526.36</v>
      </c>
      <c r="J961" s="745">
        <v>192842.17</v>
      </c>
      <c r="K961" s="745">
        <v>154962.46</v>
      </c>
      <c r="L961" s="745">
        <v>247939.93</v>
      </c>
      <c r="M961" s="745">
        <v>206616.61</v>
      </c>
      <c r="N961" s="745">
        <v>330586.58</v>
      </c>
      <c r="O961" s="745">
        <v>258270.76</v>
      </c>
      <c r="P961" s="745">
        <v>413233.22</v>
      </c>
      <c r="Q961" s="745">
        <v>292706.86</v>
      </c>
      <c r="R961" s="745">
        <v>468330.99</v>
      </c>
      <c r="S961" s="745">
        <v>327142.96000000002</v>
      </c>
      <c r="T961" s="745">
        <v>523428.75</v>
      </c>
    </row>
    <row r="962" spans="1:20">
      <c r="A962" s="744">
        <v>5</v>
      </c>
      <c r="B962" s="744" t="s">
        <v>1668</v>
      </c>
      <c r="C962" s="744"/>
      <c r="D962" s="744" t="s">
        <v>1247</v>
      </c>
      <c r="E962" s="744" t="s">
        <v>1629</v>
      </c>
      <c r="F962" s="744" t="s">
        <v>712</v>
      </c>
      <c r="G962" s="745">
        <v>103874.31</v>
      </c>
      <c r="H962" s="745">
        <v>181780.03</v>
      </c>
      <c r="I962" s="745">
        <v>134951.43</v>
      </c>
      <c r="J962" s="745">
        <v>236165.01</v>
      </c>
      <c r="K962" s="745">
        <v>161445.79999999999</v>
      </c>
      <c r="L962" s="745">
        <v>282530.14</v>
      </c>
      <c r="M962" s="745">
        <v>192674.7</v>
      </c>
      <c r="N962" s="745">
        <v>337180.72</v>
      </c>
      <c r="O962" s="745">
        <v>226926.46</v>
      </c>
      <c r="P962" s="745">
        <v>397121.31</v>
      </c>
      <c r="Q962" s="745">
        <v>248910.86</v>
      </c>
      <c r="R962" s="745">
        <v>435594</v>
      </c>
      <c r="S962" s="745">
        <v>270255.86</v>
      </c>
      <c r="T962" s="745">
        <v>472947.76</v>
      </c>
    </row>
    <row r="963" spans="1:20">
      <c r="A963" s="744">
        <v>5</v>
      </c>
      <c r="B963" s="744" t="s">
        <v>1668</v>
      </c>
      <c r="C963" s="744"/>
      <c r="D963" s="744" t="s">
        <v>1247</v>
      </c>
      <c r="E963" s="744" t="s">
        <v>1629</v>
      </c>
      <c r="F963" s="744" t="s">
        <v>719</v>
      </c>
      <c r="G963" s="745">
        <v>80239.94</v>
      </c>
      <c r="H963" s="745">
        <v>140419.89000000001</v>
      </c>
      <c r="I963" s="745">
        <v>105379.95</v>
      </c>
      <c r="J963" s="745">
        <v>184414.9</v>
      </c>
      <c r="K963" s="745">
        <v>127946.69</v>
      </c>
      <c r="L963" s="745">
        <v>223906.71</v>
      </c>
      <c r="M963" s="745">
        <v>157048.95999999999</v>
      </c>
      <c r="N963" s="745">
        <v>274835.67</v>
      </c>
      <c r="O963" s="745">
        <v>186540.77</v>
      </c>
      <c r="P963" s="745">
        <v>326446.34999999998</v>
      </c>
      <c r="Q963" s="745">
        <v>205706.82</v>
      </c>
      <c r="R963" s="745">
        <v>359986.93</v>
      </c>
      <c r="S963" s="745">
        <v>223666.97</v>
      </c>
      <c r="T963" s="745">
        <v>391417.2</v>
      </c>
    </row>
    <row r="964" spans="1:20">
      <c r="A964" s="744">
        <v>5</v>
      </c>
      <c r="B964" s="744" t="s">
        <v>1668</v>
      </c>
      <c r="C964" s="744"/>
      <c r="D964" s="744" t="s">
        <v>1247</v>
      </c>
      <c r="E964" s="744" t="s">
        <v>1629</v>
      </c>
      <c r="F964" s="744" t="s">
        <v>726</v>
      </c>
      <c r="G964" s="745">
        <v>75638.039999999994</v>
      </c>
      <c r="H964" s="745">
        <v>132366.56</v>
      </c>
      <c r="I964" s="745">
        <v>102882.03</v>
      </c>
      <c r="J964" s="745">
        <v>180043.55</v>
      </c>
      <c r="K964" s="745">
        <v>130082.09</v>
      </c>
      <c r="L964" s="745">
        <v>227643.66</v>
      </c>
      <c r="M964" s="745">
        <v>171261.62</v>
      </c>
      <c r="N964" s="745">
        <v>299707.83</v>
      </c>
      <c r="O964" s="745">
        <v>212032.18</v>
      </c>
      <c r="P964" s="745">
        <v>371056.31</v>
      </c>
      <c r="Q964" s="745">
        <v>238758.14</v>
      </c>
      <c r="R964" s="745">
        <v>417826.75</v>
      </c>
      <c r="S964" s="745">
        <v>265120.58</v>
      </c>
      <c r="T964" s="745">
        <v>463961.01</v>
      </c>
    </row>
    <row r="965" spans="1:20">
      <c r="A965" s="744">
        <v>5</v>
      </c>
      <c r="B965" s="744" t="s">
        <v>1668</v>
      </c>
      <c r="C965" s="744"/>
      <c r="D965" s="744" t="s">
        <v>1247</v>
      </c>
      <c r="E965" s="744" t="s">
        <v>1629</v>
      </c>
      <c r="F965" s="744" t="s">
        <v>301</v>
      </c>
      <c r="G965" s="745">
        <v>82986.44</v>
      </c>
      <c r="H965" s="745">
        <v>132778.31</v>
      </c>
      <c r="I965" s="745">
        <v>116181.02</v>
      </c>
      <c r="J965" s="745">
        <v>185889.63</v>
      </c>
      <c r="K965" s="745">
        <v>149375.6</v>
      </c>
      <c r="L965" s="745">
        <v>239000.95999999999</v>
      </c>
      <c r="M965" s="745">
        <v>199167.46</v>
      </c>
      <c r="N965" s="745">
        <v>318667.94</v>
      </c>
      <c r="O965" s="745">
        <v>248959.33</v>
      </c>
      <c r="P965" s="745">
        <v>398334.93</v>
      </c>
      <c r="Q965" s="745">
        <v>282153.90000000002</v>
      </c>
      <c r="R965" s="745">
        <v>451446.25</v>
      </c>
      <c r="S965" s="745">
        <v>315348.47999999998</v>
      </c>
      <c r="T965" s="745">
        <v>504557.58</v>
      </c>
    </row>
    <row r="966" spans="1:20">
      <c r="A966" s="744">
        <v>5</v>
      </c>
      <c r="B966" s="744" t="s">
        <v>1668</v>
      </c>
      <c r="C966" s="744"/>
      <c r="D966" s="744" t="s">
        <v>1248</v>
      </c>
      <c r="E966" s="744" t="s">
        <v>1301</v>
      </c>
      <c r="F966" s="744" t="s">
        <v>712</v>
      </c>
      <c r="G966" s="745">
        <v>110440.11</v>
      </c>
      <c r="H966" s="745">
        <v>193270.19</v>
      </c>
      <c r="I966" s="745">
        <v>143355.31</v>
      </c>
      <c r="J966" s="745">
        <v>250871.8</v>
      </c>
      <c r="K966" s="745">
        <v>171393.06</v>
      </c>
      <c r="L966" s="745">
        <v>299937.84999999998</v>
      </c>
      <c r="M966" s="745">
        <v>204393.37</v>
      </c>
      <c r="N966" s="745">
        <v>357688.39</v>
      </c>
      <c r="O966" s="745">
        <v>240631.75</v>
      </c>
      <c r="P966" s="745">
        <v>421105.57</v>
      </c>
      <c r="Q966" s="745">
        <v>263888.31</v>
      </c>
      <c r="R966" s="745">
        <v>461804.54</v>
      </c>
      <c r="S966" s="745">
        <v>286416.61</v>
      </c>
      <c r="T966" s="745">
        <v>501229.07</v>
      </c>
    </row>
    <row r="967" spans="1:20">
      <c r="A967" s="744">
        <v>5</v>
      </c>
      <c r="B967" s="744" t="s">
        <v>1668</v>
      </c>
      <c r="C967" s="744"/>
      <c r="D967" s="744" t="s">
        <v>1248</v>
      </c>
      <c r="E967" s="744" t="s">
        <v>1301</v>
      </c>
      <c r="F967" s="744" t="s">
        <v>719</v>
      </c>
      <c r="G967" s="745">
        <v>86110.61</v>
      </c>
      <c r="H967" s="745">
        <v>150693.57</v>
      </c>
      <c r="I967" s="745">
        <v>112914.08</v>
      </c>
      <c r="J967" s="745">
        <v>197599.64</v>
      </c>
      <c r="K967" s="745">
        <v>136908.69</v>
      </c>
      <c r="L967" s="745">
        <v>239590.2</v>
      </c>
      <c r="M967" s="745">
        <v>167719.81</v>
      </c>
      <c r="N967" s="745">
        <v>293509.67</v>
      </c>
      <c r="O967" s="745">
        <v>199058.25</v>
      </c>
      <c r="P967" s="745">
        <v>348351.94</v>
      </c>
      <c r="Q967" s="745">
        <v>219413.56</v>
      </c>
      <c r="R967" s="745">
        <v>383973.74</v>
      </c>
      <c r="S967" s="745">
        <v>238457.46</v>
      </c>
      <c r="T967" s="745">
        <v>417300.56</v>
      </c>
    </row>
    <row r="968" spans="1:20">
      <c r="A968" s="744">
        <v>5</v>
      </c>
      <c r="B968" s="744" t="s">
        <v>1668</v>
      </c>
      <c r="C968" s="744"/>
      <c r="D968" s="744" t="s">
        <v>1248</v>
      </c>
      <c r="E968" s="744" t="s">
        <v>1301</v>
      </c>
      <c r="F968" s="744" t="s">
        <v>726</v>
      </c>
      <c r="G968" s="745">
        <v>81791.039999999994</v>
      </c>
      <c r="H968" s="745">
        <v>143134.32</v>
      </c>
      <c r="I968" s="745">
        <v>111407.67</v>
      </c>
      <c r="J968" s="745">
        <v>194963.42</v>
      </c>
      <c r="K968" s="745">
        <v>140979.07999999999</v>
      </c>
      <c r="L968" s="745">
        <v>246713.38</v>
      </c>
      <c r="M968" s="745">
        <v>185726.78</v>
      </c>
      <c r="N968" s="745">
        <v>325021.87</v>
      </c>
      <c r="O968" s="745">
        <v>230053.49</v>
      </c>
      <c r="P968" s="745">
        <v>402593.61</v>
      </c>
      <c r="Q968" s="745">
        <v>259136.85</v>
      </c>
      <c r="R968" s="745">
        <v>453489.49</v>
      </c>
      <c r="S968" s="745">
        <v>287846</v>
      </c>
      <c r="T968" s="745">
        <v>503730.5</v>
      </c>
    </row>
    <row r="969" spans="1:20">
      <c r="A969" s="744">
        <v>5</v>
      </c>
      <c r="B969" s="744" t="s">
        <v>1668</v>
      </c>
      <c r="C969" s="744"/>
      <c r="D969" s="744" t="s">
        <v>1248</v>
      </c>
      <c r="E969" s="744" t="s">
        <v>1301</v>
      </c>
      <c r="F969" s="744" t="s">
        <v>301</v>
      </c>
      <c r="G969" s="745">
        <v>88650.82</v>
      </c>
      <c r="H969" s="745">
        <v>141841.31</v>
      </c>
      <c r="I969" s="745">
        <v>124111.14</v>
      </c>
      <c r="J969" s="745">
        <v>198577.83</v>
      </c>
      <c r="K969" s="745">
        <v>159571.47</v>
      </c>
      <c r="L969" s="745">
        <v>255314.35</v>
      </c>
      <c r="M969" s="745">
        <v>212761.96</v>
      </c>
      <c r="N969" s="745">
        <v>340419.14</v>
      </c>
      <c r="O969" s="745">
        <v>265952.45</v>
      </c>
      <c r="P969" s="745">
        <v>425523.92</v>
      </c>
      <c r="Q969" s="745">
        <v>301412.77</v>
      </c>
      <c r="R969" s="745">
        <v>482260.45</v>
      </c>
      <c r="S969" s="745">
        <v>336873.1</v>
      </c>
      <c r="T969" s="745">
        <v>538996.97</v>
      </c>
    </row>
    <row r="970" spans="1:20">
      <c r="A970" s="744">
        <v>5</v>
      </c>
      <c r="B970" s="744" t="s">
        <v>1668</v>
      </c>
      <c r="C970" s="744"/>
      <c r="D970" s="744" t="s">
        <v>1248</v>
      </c>
      <c r="E970" s="744" t="s">
        <v>1348</v>
      </c>
      <c r="F970" s="744" t="s">
        <v>712</v>
      </c>
      <c r="G970" s="745">
        <v>119791.62</v>
      </c>
      <c r="H970" s="745">
        <v>209635.33</v>
      </c>
      <c r="I970" s="745">
        <v>155351.39000000001</v>
      </c>
      <c r="J970" s="745">
        <v>271864.93</v>
      </c>
      <c r="K970" s="745">
        <v>185615.03</v>
      </c>
      <c r="L970" s="745">
        <v>324826.28999999998</v>
      </c>
      <c r="M970" s="745">
        <v>221181.03</v>
      </c>
      <c r="N970" s="745">
        <v>387066.81</v>
      </c>
      <c r="O970" s="745">
        <v>260286.55</v>
      </c>
      <c r="P970" s="745">
        <v>455501.46</v>
      </c>
      <c r="Q970" s="745">
        <v>285379.78000000003</v>
      </c>
      <c r="R970" s="745">
        <v>499414.62</v>
      </c>
      <c r="S970" s="745">
        <v>309628.42</v>
      </c>
      <c r="T970" s="745">
        <v>541849.74</v>
      </c>
    </row>
    <row r="971" spans="1:20">
      <c r="A971" s="744">
        <v>5</v>
      </c>
      <c r="B971" s="744" t="s">
        <v>1668</v>
      </c>
      <c r="C971" s="744"/>
      <c r="D971" s="744" t="s">
        <v>1248</v>
      </c>
      <c r="E971" s="744" t="s">
        <v>1348</v>
      </c>
      <c r="F971" s="744" t="s">
        <v>719</v>
      </c>
      <c r="G971" s="745">
        <v>94303.57</v>
      </c>
      <c r="H971" s="745">
        <v>165031.25</v>
      </c>
      <c r="I971" s="745">
        <v>123460.56</v>
      </c>
      <c r="J971" s="745">
        <v>216055.99</v>
      </c>
      <c r="K971" s="745">
        <v>149488.54</v>
      </c>
      <c r="L971" s="745">
        <v>261604.94</v>
      </c>
      <c r="M971" s="745">
        <v>182761.11</v>
      </c>
      <c r="N971" s="745">
        <v>319831.94</v>
      </c>
      <c r="O971" s="745">
        <v>216733.35</v>
      </c>
      <c r="P971" s="745">
        <v>379283.37</v>
      </c>
      <c r="Q971" s="745">
        <v>238787.19</v>
      </c>
      <c r="R971" s="745">
        <v>417877.58</v>
      </c>
      <c r="S971" s="745">
        <v>259385.5</v>
      </c>
      <c r="T971" s="745">
        <v>453924.62</v>
      </c>
    </row>
    <row r="972" spans="1:20">
      <c r="A972" s="744">
        <v>5</v>
      </c>
      <c r="B972" s="744" t="s">
        <v>1668</v>
      </c>
      <c r="C972" s="744"/>
      <c r="D972" s="744" t="s">
        <v>1248</v>
      </c>
      <c r="E972" s="744" t="s">
        <v>1348</v>
      </c>
      <c r="F972" s="744" t="s">
        <v>726</v>
      </c>
      <c r="G972" s="745">
        <v>90265.2</v>
      </c>
      <c r="H972" s="745">
        <v>157964.1</v>
      </c>
      <c r="I972" s="745">
        <v>123123.88</v>
      </c>
      <c r="J972" s="745">
        <v>215466.79</v>
      </c>
      <c r="K972" s="745">
        <v>155935.19</v>
      </c>
      <c r="L972" s="745">
        <v>272886.58</v>
      </c>
      <c r="M972" s="745">
        <v>205561.35</v>
      </c>
      <c r="N972" s="745">
        <v>359732.36</v>
      </c>
      <c r="O972" s="745">
        <v>254746.46</v>
      </c>
      <c r="P972" s="745">
        <v>445806.3</v>
      </c>
      <c r="Q972" s="745">
        <v>287046.48</v>
      </c>
      <c r="R972" s="745">
        <v>502331.34</v>
      </c>
      <c r="S972" s="745">
        <v>318954.46999999997</v>
      </c>
      <c r="T972" s="745">
        <v>558170.31999999995</v>
      </c>
    </row>
    <row r="973" spans="1:20">
      <c r="A973" s="744">
        <v>5</v>
      </c>
      <c r="B973" s="744" t="s">
        <v>1668</v>
      </c>
      <c r="C973" s="744"/>
      <c r="D973" s="744" t="s">
        <v>1248</v>
      </c>
      <c r="E973" s="744" t="s">
        <v>1348</v>
      </c>
      <c r="F973" s="744" t="s">
        <v>301</v>
      </c>
      <c r="G973" s="745">
        <v>96630.080000000002</v>
      </c>
      <c r="H973" s="745">
        <v>154608.13</v>
      </c>
      <c r="I973" s="745">
        <v>135282.10999999999</v>
      </c>
      <c r="J973" s="745">
        <v>216451.39</v>
      </c>
      <c r="K973" s="745">
        <v>173934.15</v>
      </c>
      <c r="L973" s="745">
        <v>278294.64</v>
      </c>
      <c r="M973" s="745">
        <v>231912.2</v>
      </c>
      <c r="N973" s="745">
        <v>371059.52</v>
      </c>
      <c r="O973" s="745">
        <v>289890.24</v>
      </c>
      <c r="P973" s="745">
        <v>463824.4</v>
      </c>
      <c r="Q973" s="745">
        <v>328542.28000000003</v>
      </c>
      <c r="R973" s="745">
        <v>525667.65</v>
      </c>
      <c r="S973" s="745">
        <v>367194.31</v>
      </c>
      <c r="T973" s="745">
        <v>587510.9</v>
      </c>
    </row>
    <row r="974" spans="1:20">
      <c r="A974" s="744">
        <v>5</v>
      </c>
      <c r="B974" s="744" t="s">
        <v>1668</v>
      </c>
      <c r="C974" s="744"/>
      <c r="D974" s="744" t="s">
        <v>1248</v>
      </c>
      <c r="E974" s="744" t="s">
        <v>1393</v>
      </c>
      <c r="F974" s="744" t="s">
        <v>712</v>
      </c>
      <c r="G974" s="745">
        <v>115944.92</v>
      </c>
      <c r="H974" s="745">
        <v>202903.61</v>
      </c>
      <c r="I974" s="745">
        <v>150418.94</v>
      </c>
      <c r="J974" s="745">
        <v>263233.14</v>
      </c>
      <c r="K974" s="745">
        <v>179769.13</v>
      </c>
      <c r="L974" s="745">
        <v>314595.96999999997</v>
      </c>
      <c r="M974" s="745">
        <v>214283.08</v>
      </c>
      <c r="N974" s="745">
        <v>374995.39</v>
      </c>
      <c r="O974" s="745">
        <v>252212.15</v>
      </c>
      <c r="P974" s="745">
        <v>441371.26</v>
      </c>
      <c r="Q974" s="745">
        <v>276551.81</v>
      </c>
      <c r="R974" s="745">
        <v>483965.67</v>
      </c>
      <c r="S974" s="745">
        <v>300095.52</v>
      </c>
      <c r="T974" s="745">
        <v>525167.17000000004</v>
      </c>
    </row>
    <row r="975" spans="1:20">
      <c r="A975" s="744">
        <v>5</v>
      </c>
      <c r="B975" s="744" t="s">
        <v>1668</v>
      </c>
      <c r="C975" s="744"/>
      <c r="D975" s="744" t="s">
        <v>1248</v>
      </c>
      <c r="E975" s="744" t="s">
        <v>1393</v>
      </c>
      <c r="F975" s="744" t="s">
        <v>719</v>
      </c>
      <c r="G975" s="745">
        <v>90920.29</v>
      </c>
      <c r="H975" s="745">
        <v>159110.51</v>
      </c>
      <c r="I975" s="745">
        <v>119107.95</v>
      </c>
      <c r="J975" s="745">
        <v>208438.91</v>
      </c>
      <c r="K975" s="745">
        <v>144299.48000000001</v>
      </c>
      <c r="L975" s="745">
        <v>252524.1</v>
      </c>
      <c r="M975" s="745">
        <v>176561.7</v>
      </c>
      <c r="N975" s="745">
        <v>308982.98</v>
      </c>
      <c r="O975" s="745">
        <v>209450.83</v>
      </c>
      <c r="P975" s="745">
        <v>366538.96</v>
      </c>
      <c r="Q975" s="745">
        <v>230806.35</v>
      </c>
      <c r="R975" s="745">
        <v>403911.12</v>
      </c>
      <c r="S975" s="745">
        <v>250766.11</v>
      </c>
      <c r="T975" s="745">
        <v>438840.69</v>
      </c>
    </row>
    <row r="976" spans="1:20">
      <c r="A976" s="744">
        <v>5</v>
      </c>
      <c r="B976" s="744" t="s">
        <v>1668</v>
      </c>
      <c r="C976" s="744"/>
      <c r="D976" s="744" t="s">
        <v>1248</v>
      </c>
      <c r="E976" s="744" t="s">
        <v>1393</v>
      </c>
      <c r="F976" s="744" t="s">
        <v>726</v>
      </c>
      <c r="G976" s="745">
        <v>86756.82</v>
      </c>
      <c r="H976" s="745">
        <v>151824.43</v>
      </c>
      <c r="I976" s="745">
        <v>118271.19</v>
      </c>
      <c r="J976" s="745">
        <v>206974.58</v>
      </c>
      <c r="K976" s="745">
        <v>149739.04999999999</v>
      </c>
      <c r="L976" s="745">
        <v>262043.34</v>
      </c>
      <c r="M976" s="745">
        <v>197342.59</v>
      </c>
      <c r="N976" s="745">
        <v>345349.54</v>
      </c>
      <c r="O976" s="745">
        <v>244513.11</v>
      </c>
      <c r="P976" s="745">
        <v>427897.95</v>
      </c>
      <c r="Q976" s="745">
        <v>275478.98</v>
      </c>
      <c r="R976" s="745">
        <v>482088.22</v>
      </c>
      <c r="S976" s="745">
        <v>306059.94</v>
      </c>
      <c r="T976" s="745">
        <v>535604.9</v>
      </c>
    </row>
    <row r="977" spans="1:20">
      <c r="A977" s="744">
        <v>5</v>
      </c>
      <c r="B977" s="744" t="s">
        <v>1668</v>
      </c>
      <c r="C977" s="744"/>
      <c r="D977" s="744" t="s">
        <v>1248</v>
      </c>
      <c r="E977" s="744" t="s">
        <v>1393</v>
      </c>
      <c r="F977" s="744" t="s">
        <v>301</v>
      </c>
      <c r="G977" s="745">
        <v>93340.96</v>
      </c>
      <c r="H977" s="745">
        <v>149345.53</v>
      </c>
      <c r="I977" s="745">
        <v>130677.34</v>
      </c>
      <c r="J977" s="745">
        <v>209083.74</v>
      </c>
      <c r="K977" s="745">
        <v>168013.72</v>
      </c>
      <c r="L977" s="745">
        <v>268821.96000000002</v>
      </c>
      <c r="M977" s="745">
        <v>224018.29</v>
      </c>
      <c r="N977" s="745">
        <v>358429.27</v>
      </c>
      <c r="O977" s="745">
        <v>280022.87</v>
      </c>
      <c r="P977" s="745">
        <v>448036.59</v>
      </c>
      <c r="Q977" s="745">
        <v>317359.25</v>
      </c>
      <c r="R977" s="745">
        <v>507774.8</v>
      </c>
      <c r="S977" s="745">
        <v>354695.63</v>
      </c>
      <c r="T977" s="745">
        <v>567513.02</v>
      </c>
    </row>
    <row r="978" spans="1:20">
      <c r="A978" s="744">
        <v>5</v>
      </c>
      <c r="B978" s="744" t="s">
        <v>1668</v>
      </c>
      <c r="C978" s="744"/>
      <c r="D978" s="744" t="s">
        <v>1248</v>
      </c>
      <c r="E978" s="744" t="s">
        <v>1438</v>
      </c>
      <c r="F978" s="744" t="s">
        <v>712</v>
      </c>
      <c r="G978" s="745">
        <v>125960.11</v>
      </c>
      <c r="H978" s="745">
        <v>220430.19</v>
      </c>
      <c r="I978" s="745">
        <v>163326.64000000001</v>
      </c>
      <c r="J978" s="745">
        <v>285821.61</v>
      </c>
      <c r="K978" s="745">
        <v>195123.35</v>
      </c>
      <c r="L978" s="745">
        <v>341465.87</v>
      </c>
      <c r="M978" s="745">
        <v>232481.75</v>
      </c>
      <c r="N978" s="745">
        <v>406843.06</v>
      </c>
      <c r="O978" s="745">
        <v>273566.57</v>
      </c>
      <c r="P978" s="745">
        <v>478741.49</v>
      </c>
      <c r="Q978" s="745">
        <v>299929.31</v>
      </c>
      <c r="R978" s="745">
        <v>524876.29</v>
      </c>
      <c r="S978" s="745">
        <v>325394.62</v>
      </c>
      <c r="T978" s="745">
        <v>569440.59</v>
      </c>
    </row>
    <row r="979" spans="1:20">
      <c r="A979" s="744">
        <v>5</v>
      </c>
      <c r="B979" s="744" t="s">
        <v>1668</v>
      </c>
      <c r="C979" s="744"/>
      <c r="D979" s="744" t="s">
        <v>1248</v>
      </c>
      <c r="E979" s="744" t="s">
        <v>1438</v>
      </c>
      <c r="F979" s="744" t="s">
        <v>719</v>
      </c>
      <c r="G979" s="745">
        <v>99313.51</v>
      </c>
      <c r="H979" s="745">
        <v>173798.65</v>
      </c>
      <c r="I979" s="745">
        <v>129986.23</v>
      </c>
      <c r="J979" s="745">
        <v>227475.91</v>
      </c>
      <c r="K979" s="745">
        <v>157354.75</v>
      </c>
      <c r="L979" s="745">
        <v>275370.82</v>
      </c>
      <c r="M979" s="745">
        <v>192315.47</v>
      </c>
      <c r="N979" s="745">
        <v>336552.07</v>
      </c>
      <c r="O979" s="745">
        <v>228033.68</v>
      </c>
      <c r="P979" s="745">
        <v>399058.95</v>
      </c>
      <c r="Q979" s="745">
        <v>251218.87</v>
      </c>
      <c r="R979" s="745">
        <v>439633.02</v>
      </c>
      <c r="S979" s="745">
        <v>272867.93</v>
      </c>
      <c r="T979" s="745">
        <v>477518.88</v>
      </c>
    </row>
    <row r="980" spans="1:20">
      <c r="A980" s="744">
        <v>5</v>
      </c>
      <c r="B980" s="744" t="s">
        <v>1668</v>
      </c>
      <c r="C980" s="744"/>
      <c r="D980" s="744" t="s">
        <v>1248</v>
      </c>
      <c r="E980" s="744" t="s">
        <v>1438</v>
      </c>
      <c r="F980" s="744" t="s">
        <v>726</v>
      </c>
      <c r="G980" s="745">
        <v>95177.64</v>
      </c>
      <c r="H980" s="745">
        <v>166560.88</v>
      </c>
      <c r="I980" s="745">
        <v>129853.7</v>
      </c>
      <c r="J980" s="745">
        <v>227243.97</v>
      </c>
      <c r="K980" s="745">
        <v>164480.22</v>
      </c>
      <c r="L980" s="745">
        <v>287840.39</v>
      </c>
      <c r="M980" s="745">
        <v>216847.8</v>
      </c>
      <c r="N980" s="745">
        <v>379483.65</v>
      </c>
      <c r="O980" s="745">
        <v>268754.28999999998</v>
      </c>
      <c r="P980" s="745">
        <v>470320.01</v>
      </c>
      <c r="Q980" s="745">
        <v>302846.28999999998</v>
      </c>
      <c r="R980" s="745">
        <v>529981.01</v>
      </c>
      <c r="S980" s="745">
        <v>336528.43</v>
      </c>
      <c r="T980" s="745">
        <v>588924.76</v>
      </c>
    </row>
    <row r="981" spans="1:20">
      <c r="A981" s="744">
        <v>5</v>
      </c>
      <c r="B981" s="744" t="s">
        <v>1668</v>
      </c>
      <c r="C981" s="744"/>
      <c r="D981" s="744" t="s">
        <v>1248</v>
      </c>
      <c r="E981" s="744" t="s">
        <v>1438</v>
      </c>
      <c r="F981" s="744" t="s">
        <v>301</v>
      </c>
      <c r="G981" s="745">
        <v>101686.62</v>
      </c>
      <c r="H981" s="745">
        <v>162698.59</v>
      </c>
      <c r="I981" s="745">
        <v>142361.26</v>
      </c>
      <c r="J981" s="745">
        <v>227778.02</v>
      </c>
      <c r="K981" s="745">
        <v>183035.91</v>
      </c>
      <c r="L981" s="745">
        <v>292857.46000000002</v>
      </c>
      <c r="M981" s="745">
        <v>244047.88</v>
      </c>
      <c r="N981" s="745">
        <v>390476.61</v>
      </c>
      <c r="O981" s="745">
        <v>305059.84999999998</v>
      </c>
      <c r="P981" s="745">
        <v>488095.76</v>
      </c>
      <c r="Q981" s="745">
        <v>345734.49</v>
      </c>
      <c r="R981" s="745">
        <v>553175.19999999995</v>
      </c>
      <c r="S981" s="745">
        <v>386409.14</v>
      </c>
      <c r="T981" s="745">
        <v>618254.63</v>
      </c>
    </row>
    <row r="982" spans="1:20">
      <c r="A982" s="744">
        <v>5</v>
      </c>
      <c r="B982" s="744" t="s">
        <v>1668</v>
      </c>
      <c r="C982" s="744"/>
      <c r="D982" s="744" t="s">
        <v>1248</v>
      </c>
      <c r="E982" s="744" t="s">
        <v>1479</v>
      </c>
      <c r="F982" s="744" t="s">
        <v>712</v>
      </c>
      <c r="G982" s="745">
        <v>120919.22</v>
      </c>
      <c r="H982" s="745">
        <v>211608.63</v>
      </c>
      <c r="I982" s="745">
        <v>156812.41</v>
      </c>
      <c r="J982" s="745">
        <v>274421.71000000002</v>
      </c>
      <c r="K982" s="745">
        <v>187359.57</v>
      </c>
      <c r="L982" s="745">
        <v>327879.24</v>
      </c>
      <c r="M982" s="745">
        <v>223258.28</v>
      </c>
      <c r="N982" s="745">
        <v>390701.98</v>
      </c>
      <c r="O982" s="745">
        <v>262730.06</v>
      </c>
      <c r="P982" s="745">
        <v>459777.6</v>
      </c>
      <c r="Q982" s="745">
        <v>288058.28999999998</v>
      </c>
      <c r="R982" s="745">
        <v>504102.01</v>
      </c>
      <c r="S982" s="745">
        <v>312533.46999999997</v>
      </c>
      <c r="T982" s="745">
        <v>546933.56999999995</v>
      </c>
    </row>
    <row r="983" spans="1:20">
      <c r="A983" s="744">
        <v>5</v>
      </c>
      <c r="B983" s="744" t="s">
        <v>1668</v>
      </c>
      <c r="C983" s="744"/>
      <c r="D983" s="744" t="s">
        <v>1248</v>
      </c>
      <c r="E983" s="744" t="s">
        <v>1479</v>
      </c>
      <c r="F983" s="744" t="s">
        <v>719</v>
      </c>
      <c r="G983" s="745">
        <v>95199.46</v>
      </c>
      <c r="H983" s="745">
        <v>166599.06</v>
      </c>
      <c r="I983" s="745">
        <v>124631.67</v>
      </c>
      <c r="J983" s="745">
        <v>218105.42</v>
      </c>
      <c r="K983" s="745">
        <v>150904.66</v>
      </c>
      <c r="L983" s="745">
        <v>264083.15000000002</v>
      </c>
      <c r="M983" s="745">
        <v>184489.08</v>
      </c>
      <c r="N983" s="745">
        <v>322855.89</v>
      </c>
      <c r="O983" s="745">
        <v>218780.93</v>
      </c>
      <c r="P983" s="745">
        <v>382866.62</v>
      </c>
      <c r="Q983" s="745">
        <v>241042.13</v>
      </c>
      <c r="R983" s="745">
        <v>421823.72</v>
      </c>
      <c r="S983" s="745">
        <v>261833.8</v>
      </c>
      <c r="T983" s="745">
        <v>458209.14</v>
      </c>
    </row>
    <row r="984" spans="1:20">
      <c r="A984" s="744">
        <v>5</v>
      </c>
      <c r="B984" s="744" t="s">
        <v>1668</v>
      </c>
      <c r="C984" s="744"/>
      <c r="D984" s="744" t="s">
        <v>1248</v>
      </c>
      <c r="E984" s="744" t="s">
        <v>1479</v>
      </c>
      <c r="F984" s="744" t="s">
        <v>726</v>
      </c>
      <c r="G984" s="745">
        <v>91128.960000000006</v>
      </c>
      <c r="H984" s="745">
        <v>159475.68</v>
      </c>
      <c r="I984" s="745">
        <v>124303.63</v>
      </c>
      <c r="J984" s="745">
        <v>217531.35</v>
      </c>
      <c r="K984" s="745">
        <v>157430.49</v>
      </c>
      <c r="L984" s="745">
        <v>275503.35999999999</v>
      </c>
      <c r="M984" s="745">
        <v>207533.7</v>
      </c>
      <c r="N984" s="745">
        <v>363183.97</v>
      </c>
      <c r="O984" s="745">
        <v>257191.85</v>
      </c>
      <c r="P984" s="745">
        <v>450085.74</v>
      </c>
      <c r="Q984" s="745">
        <v>289802.78000000003</v>
      </c>
      <c r="R984" s="745">
        <v>507154.86</v>
      </c>
      <c r="S984" s="745">
        <v>322018.09999999998</v>
      </c>
      <c r="T984" s="745">
        <v>563531.68000000005</v>
      </c>
    </row>
    <row r="985" spans="1:20">
      <c r="A985" s="744">
        <v>5</v>
      </c>
      <c r="B985" s="744" t="s">
        <v>1668</v>
      </c>
      <c r="C985" s="744"/>
      <c r="D985" s="744" t="s">
        <v>1248</v>
      </c>
      <c r="E985" s="744" t="s">
        <v>1479</v>
      </c>
      <c r="F985" s="744" t="s">
        <v>301</v>
      </c>
      <c r="G985" s="745">
        <v>97543.96</v>
      </c>
      <c r="H985" s="745">
        <v>156070.34</v>
      </c>
      <c r="I985" s="745">
        <v>136561.54999999999</v>
      </c>
      <c r="J985" s="745">
        <v>218498.48</v>
      </c>
      <c r="K985" s="745">
        <v>175579.13</v>
      </c>
      <c r="L985" s="745">
        <v>280926.62</v>
      </c>
      <c r="M985" s="745">
        <v>234105.51</v>
      </c>
      <c r="N985" s="745">
        <v>374568.82</v>
      </c>
      <c r="O985" s="745">
        <v>292631.89</v>
      </c>
      <c r="P985" s="745">
        <v>468211.03</v>
      </c>
      <c r="Q985" s="745">
        <v>331649.46999999997</v>
      </c>
      <c r="R985" s="745">
        <v>530639.16</v>
      </c>
      <c r="S985" s="745">
        <v>370667.06</v>
      </c>
      <c r="T985" s="745">
        <v>593067.30000000005</v>
      </c>
    </row>
    <row r="986" spans="1:20">
      <c r="A986" s="744">
        <v>5</v>
      </c>
      <c r="B986" s="744" t="s">
        <v>1668</v>
      </c>
      <c r="C986" s="744"/>
      <c r="D986" s="744" t="s">
        <v>1248</v>
      </c>
      <c r="E986" s="744" t="s">
        <v>1516</v>
      </c>
      <c r="F986" s="744" t="s">
        <v>712</v>
      </c>
      <c r="G986" s="745">
        <v>126026.7</v>
      </c>
      <c r="H986" s="745">
        <v>220546.72</v>
      </c>
      <c r="I986" s="745">
        <v>163447.39000000001</v>
      </c>
      <c r="J986" s="745">
        <v>286032.92</v>
      </c>
      <c r="K986" s="745">
        <v>195296.69</v>
      </c>
      <c r="L986" s="745">
        <v>341769.2</v>
      </c>
      <c r="M986" s="745">
        <v>232730.01</v>
      </c>
      <c r="N986" s="745">
        <v>407277.52</v>
      </c>
      <c r="O986" s="745">
        <v>273885.15999999997</v>
      </c>
      <c r="P986" s="745">
        <v>479299.02</v>
      </c>
      <c r="Q986" s="745">
        <v>300293.83</v>
      </c>
      <c r="R986" s="745">
        <v>525514.21</v>
      </c>
      <c r="S986" s="745">
        <v>325817.81</v>
      </c>
      <c r="T986" s="745">
        <v>570181.16</v>
      </c>
    </row>
    <row r="987" spans="1:20">
      <c r="A987" s="744">
        <v>5</v>
      </c>
      <c r="B987" s="744" t="s">
        <v>1668</v>
      </c>
      <c r="C987" s="744"/>
      <c r="D987" s="744" t="s">
        <v>1248</v>
      </c>
      <c r="E987" s="744" t="s">
        <v>1516</v>
      </c>
      <c r="F987" s="744" t="s">
        <v>719</v>
      </c>
      <c r="G987" s="745">
        <v>99148.4</v>
      </c>
      <c r="H987" s="745">
        <v>173509.69</v>
      </c>
      <c r="I987" s="745">
        <v>129817.07</v>
      </c>
      <c r="J987" s="745">
        <v>227179.87</v>
      </c>
      <c r="K987" s="745">
        <v>157199.66</v>
      </c>
      <c r="L987" s="745">
        <v>275099.40999999997</v>
      </c>
      <c r="M987" s="745">
        <v>192214.46</v>
      </c>
      <c r="N987" s="745">
        <v>336375.31</v>
      </c>
      <c r="O987" s="745">
        <v>227956.33</v>
      </c>
      <c r="P987" s="745">
        <v>398923.59</v>
      </c>
      <c r="Q987" s="745">
        <v>251159.83</v>
      </c>
      <c r="R987" s="745">
        <v>439529.7</v>
      </c>
      <c r="S987" s="745">
        <v>272834.37</v>
      </c>
      <c r="T987" s="745">
        <v>477460.14</v>
      </c>
    </row>
    <row r="988" spans="1:20">
      <c r="A988" s="744">
        <v>5</v>
      </c>
      <c r="B988" s="744" t="s">
        <v>1668</v>
      </c>
      <c r="C988" s="744"/>
      <c r="D988" s="744" t="s">
        <v>1248</v>
      </c>
      <c r="E988" s="744" t="s">
        <v>1516</v>
      </c>
      <c r="F988" s="744" t="s">
        <v>726</v>
      </c>
      <c r="G988" s="745">
        <v>94854.17</v>
      </c>
      <c r="H988" s="745">
        <v>165994.79999999999</v>
      </c>
      <c r="I988" s="745">
        <v>129371.31</v>
      </c>
      <c r="J988" s="745">
        <v>226399.8</v>
      </c>
      <c r="K988" s="745">
        <v>163838.5</v>
      </c>
      <c r="L988" s="745">
        <v>286717.37</v>
      </c>
      <c r="M988" s="745">
        <v>215970.79</v>
      </c>
      <c r="N988" s="745">
        <v>377948.88</v>
      </c>
      <c r="O988" s="745">
        <v>267637.96999999997</v>
      </c>
      <c r="P988" s="745">
        <v>468366.45</v>
      </c>
      <c r="Q988" s="745">
        <v>301565.98</v>
      </c>
      <c r="R988" s="745">
        <v>527740.47</v>
      </c>
      <c r="S988" s="745">
        <v>335080.57</v>
      </c>
      <c r="T988" s="745">
        <v>586391</v>
      </c>
    </row>
    <row r="989" spans="1:20">
      <c r="A989" s="744">
        <v>5</v>
      </c>
      <c r="B989" s="744" t="s">
        <v>1668</v>
      </c>
      <c r="C989" s="744"/>
      <c r="D989" s="744" t="s">
        <v>1248</v>
      </c>
      <c r="E989" s="744" t="s">
        <v>1516</v>
      </c>
      <c r="F989" s="744" t="s">
        <v>301</v>
      </c>
      <c r="G989" s="745">
        <v>101626.25</v>
      </c>
      <c r="H989" s="745">
        <v>162602.01</v>
      </c>
      <c r="I989" s="745">
        <v>142276.76</v>
      </c>
      <c r="J989" s="745">
        <v>227642.81</v>
      </c>
      <c r="K989" s="745">
        <v>182927.26</v>
      </c>
      <c r="L989" s="745">
        <v>292683.62</v>
      </c>
      <c r="M989" s="745">
        <v>243903.01</v>
      </c>
      <c r="N989" s="745">
        <v>390244.82</v>
      </c>
      <c r="O989" s="745">
        <v>304878.76</v>
      </c>
      <c r="P989" s="745">
        <v>487806.03</v>
      </c>
      <c r="Q989" s="745">
        <v>345529.27</v>
      </c>
      <c r="R989" s="745">
        <v>552846.82999999996</v>
      </c>
      <c r="S989" s="745">
        <v>386179.77</v>
      </c>
      <c r="T989" s="745">
        <v>617887.64</v>
      </c>
    </row>
    <row r="990" spans="1:20">
      <c r="A990" s="744">
        <v>5</v>
      </c>
      <c r="B990" s="744" t="s">
        <v>1668</v>
      </c>
      <c r="C990" s="744"/>
      <c r="D990" s="744" t="s">
        <v>1248</v>
      </c>
      <c r="E990" s="744" t="s">
        <v>1549</v>
      </c>
      <c r="F990" s="744" t="s">
        <v>712</v>
      </c>
      <c r="G990" s="745">
        <v>118797.21</v>
      </c>
      <c r="H990" s="745">
        <v>207895.11</v>
      </c>
      <c r="I990" s="745">
        <v>154131.87</v>
      </c>
      <c r="J990" s="745">
        <v>269730.76</v>
      </c>
      <c r="K990" s="745">
        <v>184217.15</v>
      </c>
      <c r="L990" s="745">
        <v>322380.01</v>
      </c>
      <c r="M990" s="745">
        <v>219600.32</v>
      </c>
      <c r="N990" s="745">
        <v>384300.56</v>
      </c>
      <c r="O990" s="745">
        <v>258480.22</v>
      </c>
      <c r="P990" s="745">
        <v>452340.38</v>
      </c>
      <c r="Q990" s="745">
        <v>283430.33</v>
      </c>
      <c r="R990" s="745">
        <v>496003.08</v>
      </c>
      <c r="S990" s="745">
        <v>307569.75</v>
      </c>
      <c r="T990" s="745">
        <v>538247.05000000005</v>
      </c>
    </row>
    <row r="991" spans="1:20">
      <c r="A991" s="744">
        <v>5</v>
      </c>
      <c r="B991" s="744" t="s">
        <v>1668</v>
      </c>
      <c r="C991" s="744"/>
      <c r="D991" s="744" t="s">
        <v>1248</v>
      </c>
      <c r="E991" s="744" t="s">
        <v>1549</v>
      </c>
      <c r="F991" s="744" t="s">
        <v>719</v>
      </c>
      <c r="G991" s="745">
        <v>93077.45</v>
      </c>
      <c r="H991" s="745">
        <v>162885.54</v>
      </c>
      <c r="I991" s="745">
        <v>121951.13</v>
      </c>
      <c r="J991" s="745">
        <v>213414.47</v>
      </c>
      <c r="K991" s="745">
        <v>147762.23999999999</v>
      </c>
      <c r="L991" s="745">
        <v>258583.92</v>
      </c>
      <c r="M991" s="745">
        <v>180831.13</v>
      </c>
      <c r="N991" s="745">
        <v>316454.46999999997</v>
      </c>
      <c r="O991" s="745">
        <v>214531.09</v>
      </c>
      <c r="P991" s="745">
        <v>375429.4</v>
      </c>
      <c r="Q991" s="745">
        <v>236414.17</v>
      </c>
      <c r="R991" s="745">
        <v>413724.8</v>
      </c>
      <c r="S991" s="745">
        <v>256870.07</v>
      </c>
      <c r="T991" s="745">
        <v>449522.62</v>
      </c>
    </row>
    <row r="992" spans="1:20">
      <c r="A992" s="744">
        <v>5</v>
      </c>
      <c r="B992" s="744" t="s">
        <v>1668</v>
      </c>
      <c r="C992" s="744"/>
      <c r="D992" s="744" t="s">
        <v>1248</v>
      </c>
      <c r="E992" s="744" t="s">
        <v>1549</v>
      </c>
      <c r="F992" s="744" t="s">
        <v>726</v>
      </c>
      <c r="G992" s="745">
        <v>88754.49</v>
      </c>
      <c r="H992" s="745">
        <v>155320.35999999999</v>
      </c>
      <c r="I992" s="745">
        <v>120979.37</v>
      </c>
      <c r="J992" s="745">
        <v>211713.89</v>
      </c>
      <c r="K992" s="745">
        <v>153156.44</v>
      </c>
      <c r="L992" s="745">
        <v>268023.77</v>
      </c>
      <c r="M992" s="745">
        <v>201834.96</v>
      </c>
      <c r="N992" s="745">
        <v>353211.19</v>
      </c>
      <c r="O992" s="745">
        <v>250068.43</v>
      </c>
      <c r="P992" s="745">
        <v>437619.75</v>
      </c>
      <c r="Q992" s="745">
        <v>281729.57</v>
      </c>
      <c r="R992" s="745">
        <v>493026.75</v>
      </c>
      <c r="S992" s="745">
        <v>312995.11</v>
      </c>
      <c r="T992" s="745">
        <v>547741.43999999994</v>
      </c>
    </row>
    <row r="993" spans="1:20">
      <c r="A993" s="744">
        <v>5</v>
      </c>
      <c r="B993" s="744" t="s">
        <v>1668</v>
      </c>
      <c r="C993" s="744"/>
      <c r="D993" s="744" t="s">
        <v>1248</v>
      </c>
      <c r="E993" s="744" t="s">
        <v>1549</v>
      </c>
      <c r="F993" s="744" t="s">
        <v>301</v>
      </c>
      <c r="G993" s="745">
        <v>95595.48</v>
      </c>
      <c r="H993" s="745">
        <v>152952.76999999999</v>
      </c>
      <c r="I993" s="745">
        <v>133833.67000000001</v>
      </c>
      <c r="J993" s="745">
        <v>214133.88</v>
      </c>
      <c r="K993" s="745">
        <v>172071.86</v>
      </c>
      <c r="L993" s="745">
        <v>275314.98</v>
      </c>
      <c r="M993" s="745">
        <v>229429.15</v>
      </c>
      <c r="N993" s="745">
        <v>367086.64</v>
      </c>
      <c r="O993" s="745">
        <v>286786.44</v>
      </c>
      <c r="P993" s="745">
        <v>458858.3</v>
      </c>
      <c r="Q993" s="745">
        <v>325024.63</v>
      </c>
      <c r="R993" s="745">
        <v>520039.41</v>
      </c>
      <c r="S993" s="745">
        <v>363262.82</v>
      </c>
      <c r="T993" s="745">
        <v>581220.52</v>
      </c>
    </row>
    <row r="994" spans="1:20">
      <c r="A994" s="744">
        <v>5</v>
      </c>
      <c r="B994" s="744" t="s">
        <v>1668</v>
      </c>
      <c r="C994" s="744"/>
      <c r="D994" s="744" t="s">
        <v>1260</v>
      </c>
      <c r="E994" s="744" t="s">
        <v>1312</v>
      </c>
      <c r="F994" s="744" t="s">
        <v>712</v>
      </c>
      <c r="G994" s="745">
        <v>110637.66</v>
      </c>
      <c r="H994" s="745">
        <v>193615.91</v>
      </c>
      <c r="I994" s="745">
        <v>143421.70000000001</v>
      </c>
      <c r="J994" s="745">
        <v>250987.98</v>
      </c>
      <c r="K994" s="745">
        <v>171312</v>
      </c>
      <c r="L994" s="745">
        <v>299796</v>
      </c>
      <c r="M994" s="745">
        <v>204066.54</v>
      </c>
      <c r="N994" s="745">
        <v>357116.44</v>
      </c>
      <c r="O994" s="745">
        <v>240101.28</v>
      </c>
      <c r="P994" s="745">
        <v>420177.24</v>
      </c>
      <c r="Q994" s="745">
        <v>263222.68</v>
      </c>
      <c r="R994" s="745">
        <v>460639.69</v>
      </c>
      <c r="S994" s="745">
        <v>285541.61</v>
      </c>
      <c r="T994" s="745">
        <v>499697.82</v>
      </c>
    </row>
    <row r="995" spans="1:20">
      <c r="A995" s="744">
        <v>5</v>
      </c>
      <c r="B995" s="744" t="s">
        <v>1668</v>
      </c>
      <c r="C995" s="744"/>
      <c r="D995" s="744" t="s">
        <v>1260</v>
      </c>
      <c r="E995" s="744" t="s">
        <v>1312</v>
      </c>
      <c r="F995" s="744" t="s">
        <v>719</v>
      </c>
      <c r="G995" s="745">
        <v>87466.71</v>
      </c>
      <c r="H995" s="745">
        <v>153066.75</v>
      </c>
      <c r="I995" s="745">
        <v>114430.05</v>
      </c>
      <c r="J995" s="745">
        <v>200252.59</v>
      </c>
      <c r="K995" s="745">
        <v>138469.74</v>
      </c>
      <c r="L995" s="745">
        <v>242322.05</v>
      </c>
      <c r="M995" s="745">
        <v>169139.34</v>
      </c>
      <c r="N995" s="745">
        <v>295993.84000000003</v>
      </c>
      <c r="O995" s="745">
        <v>200507.47</v>
      </c>
      <c r="P995" s="745">
        <v>350888.07</v>
      </c>
      <c r="Q995" s="745">
        <v>220865.77</v>
      </c>
      <c r="R995" s="745">
        <v>386515.11</v>
      </c>
      <c r="S995" s="745">
        <v>239866.23</v>
      </c>
      <c r="T995" s="745">
        <v>419765.9</v>
      </c>
    </row>
    <row r="996" spans="1:20">
      <c r="A996" s="744">
        <v>5</v>
      </c>
      <c r="B996" s="744" t="s">
        <v>1668</v>
      </c>
      <c r="C996" s="744"/>
      <c r="D996" s="744" t="s">
        <v>1260</v>
      </c>
      <c r="E996" s="744" t="s">
        <v>1312</v>
      </c>
      <c r="F996" s="744" t="s">
        <v>726</v>
      </c>
      <c r="G996" s="745">
        <v>84002.02</v>
      </c>
      <c r="H996" s="745">
        <v>147003.54</v>
      </c>
      <c r="I996" s="745">
        <v>114650.65</v>
      </c>
      <c r="J996" s="745">
        <v>200638.64</v>
      </c>
      <c r="K996" s="745">
        <v>145256.22</v>
      </c>
      <c r="L996" s="745">
        <v>254198.38</v>
      </c>
      <c r="M996" s="745">
        <v>191536.55</v>
      </c>
      <c r="N996" s="745">
        <v>335188.96999999997</v>
      </c>
      <c r="O996" s="745">
        <v>237415.94</v>
      </c>
      <c r="P996" s="745">
        <v>415477.9</v>
      </c>
      <c r="Q996" s="745">
        <v>267556.7</v>
      </c>
      <c r="R996" s="745">
        <v>468224.23</v>
      </c>
      <c r="S996" s="745">
        <v>297341.06</v>
      </c>
      <c r="T996" s="745">
        <v>520346.86</v>
      </c>
    </row>
    <row r="997" spans="1:20">
      <c r="A997" s="744">
        <v>5</v>
      </c>
      <c r="B997" s="744" t="s">
        <v>1668</v>
      </c>
      <c r="C997" s="744"/>
      <c r="D997" s="744" t="s">
        <v>1260</v>
      </c>
      <c r="E997" s="744" t="s">
        <v>1312</v>
      </c>
      <c r="F997" s="744" t="s">
        <v>301</v>
      </c>
      <c r="G997" s="745">
        <v>89439.74</v>
      </c>
      <c r="H997" s="745">
        <v>143103.59</v>
      </c>
      <c r="I997" s="745">
        <v>125215.64</v>
      </c>
      <c r="J997" s="745">
        <v>200345.03</v>
      </c>
      <c r="K997" s="745">
        <v>160991.54</v>
      </c>
      <c r="L997" s="745">
        <v>257586.46</v>
      </c>
      <c r="M997" s="745">
        <v>214655.38</v>
      </c>
      <c r="N997" s="745">
        <v>343448.62</v>
      </c>
      <c r="O997" s="745">
        <v>268319.23</v>
      </c>
      <c r="P997" s="745">
        <v>429310.77</v>
      </c>
      <c r="Q997" s="745">
        <v>304095.13</v>
      </c>
      <c r="R997" s="745">
        <v>486552.21</v>
      </c>
      <c r="S997" s="745">
        <v>339871.02</v>
      </c>
      <c r="T997" s="745">
        <v>543793.65</v>
      </c>
    </row>
    <row r="998" spans="1:20">
      <c r="A998" s="744">
        <v>5</v>
      </c>
      <c r="B998" s="744" t="s">
        <v>1668</v>
      </c>
      <c r="C998" s="744"/>
      <c r="D998" s="744" t="s">
        <v>1260</v>
      </c>
      <c r="E998" s="744" t="s">
        <v>1360</v>
      </c>
      <c r="F998" s="744" t="s">
        <v>712</v>
      </c>
      <c r="G998" s="745">
        <v>107188.28</v>
      </c>
      <c r="H998" s="745">
        <v>187579.49</v>
      </c>
      <c r="I998" s="745">
        <v>138917.89000000001</v>
      </c>
      <c r="J998" s="745">
        <v>243106.3</v>
      </c>
      <c r="K998" s="745">
        <v>165905.04</v>
      </c>
      <c r="L998" s="745">
        <v>290333.81</v>
      </c>
      <c r="M998" s="745">
        <v>197586.54</v>
      </c>
      <c r="N998" s="745">
        <v>345776.44</v>
      </c>
      <c r="O998" s="745">
        <v>232452.16</v>
      </c>
      <c r="P998" s="745">
        <v>406791.27</v>
      </c>
      <c r="Q998" s="745">
        <v>254822.63</v>
      </c>
      <c r="R998" s="745">
        <v>445939.61</v>
      </c>
      <c r="S998" s="745">
        <v>276403.26</v>
      </c>
      <c r="T998" s="745">
        <v>483705.71</v>
      </c>
    </row>
    <row r="999" spans="1:20">
      <c r="A999" s="744">
        <v>5</v>
      </c>
      <c r="B999" s="744" t="s">
        <v>1668</v>
      </c>
      <c r="C999" s="744"/>
      <c r="D999" s="744" t="s">
        <v>1260</v>
      </c>
      <c r="E999" s="744" t="s">
        <v>1360</v>
      </c>
      <c r="F999" s="744" t="s">
        <v>719</v>
      </c>
      <c r="G999" s="745">
        <v>84944.17</v>
      </c>
      <c r="H999" s="745">
        <v>148652.29999999999</v>
      </c>
      <c r="I999" s="745">
        <v>111085.9</v>
      </c>
      <c r="J999" s="745">
        <v>194400.32</v>
      </c>
      <c r="K999" s="745">
        <v>134376.47</v>
      </c>
      <c r="L999" s="745">
        <v>235158.82</v>
      </c>
      <c r="M999" s="745">
        <v>164056.43</v>
      </c>
      <c r="N999" s="745">
        <v>287098.75</v>
      </c>
      <c r="O999" s="745">
        <v>194442.1</v>
      </c>
      <c r="P999" s="745">
        <v>340273.67</v>
      </c>
      <c r="Q999" s="745">
        <v>214160.01</v>
      </c>
      <c r="R999" s="745">
        <v>374780.01</v>
      </c>
      <c r="S999" s="745">
        <v>232554.9</v>
      </c>
      <c r="T999" s="745">
        <v>406971.07</v>
      </c>
    </row>
    <row r="1000" spans="1:20">
      <c r="A1000" s="744">
        <v>5</v>
      </c>
      <c r="B1000" s="744" t="s">
        <v>1668</v>
      </c>
      <c r="C1000" s="744"/>
      <c r="D1000" s="744" t="s">
        <v>1260</v>
      </c>
      <c r="E1000" s="744" t="s">
        <v>1360</v>
      </c>
      <c r="F1000" s="744" t="s">
        <v>726</v>
      </c>
      <c r="G1000" s="745">
        <v>81734.2</v>
      </c>
      <c r="H1000" s="745">
        <v>143034.85</v>
      </c>
      <c r="I1000" s="745">
        <v>111593.79</v>
      </c>
      <c r="J1000" s="745">
        <v>195289.13</v>
      </c>
      <c r="K1000" s="745">
        <v>141412.03</v>
      </c>
      <c r="L1000" s="745">
        <v>247471.06</v>
      </c>
      <c r="M1000" s="745">
        <v>186496.51</v>
      </c>
      <c r="N1000" s="745">
        <v>326368.90000000002</v>
      </c>
      <c r="O1000" s="745">
        <v>231196.08</v>
      </c>
      <c r="P1000" s="745">
        <v>404593.15</v>
      </c>
      <c r="Q1000" s="745">
        <v>260568.12</v>
      </c>
      <c r="R1000" s="745">
        <v>455994.2</v>
      </c>
      <c r="S1000" s="745">
        <v>289598</v>
      </c>
      <c r="T1000" s="745">
        <v>506796.51</v>
      </c>
    </row>
    <row r="1001" spans="1:20">
      <c r="A1001" s="744">
        <v>5</v>
      </c>
      <c r="B1001" s="744" t="s">
        <v>1668</v>
      </c>
      <c r="C1001" s="744"/>
      <c r="D1001" s="744" t="s">
        <v>1260</v>
      </c>
      <c r="E1001" s="744" t="s">
        <v>1360</v>
      </c>
      <c r="F1001" s="744" t="s">
        <v>301</v>
      </c>
      <c r="G1001" s="745">
        <v>86758.46</v>
      </c>
      <c r="H1001" s="745">
        <v>138813.53</v>
      </c>
      <c r="I1001" s="745">
        <v>121461.84</v>
      </c>
      <c r="J1001" s="745">
        <v>194338.95</v>
      </c>
      <c r="K1001" s="745">
        <v>156165.22</v>
      </c>
      <c r="L1001" s="745">
        <v>249864.36</v>
      </c>
      <c r="M1001" s="745">
        <v>208220.3</v>
      </c>
      <c r="N1001" s="745">
        <v>333152.48</v>
      </c>
      <c r="O1001" s="745">
        <v>260275.37</v>
      </c>
      <c r="P1001" s="745">
        <v>416440.6</v>
      </c>
      <c r="Q1001" s="745">
        <v>294978.75</v>
      </c>
      <c r="R1001" s="745">
        <v>471966.01</v>
      </c>
      <c r="S1001" s="745">
        <v>329682.14</v>
      </c>
      <c r="T1001" s="745">
        <v>527491.43000000005</v>
      </c>
    </row>
    <row r="1002" spans="1:20">
      <c r="A1002" s="744">
        <v>5</v>
      </c>
      <c r="B1002" s="744" t="s">
        <v>1668</v>
      </c>
      <c r="C1002" s="744"/>
      <c r="D1002" s="744" t="s">
        <v>1260</v>
      </c>
      <c r="E1002" s="744" t="s">
        <v>1405</v>
      </c>
      <c r="F1002" s="744" t="s">
        <v>712</v>
      </c>
      <c r="G1002" s="745">
        <v>108051.74</v>
      </c>
      <c r="H1002" s="745">
        <v>189090.54</v>
      </c>
      <c r="I1002" s="745">
        <v>140191.76999999999</v>
      </c>
      <c r="J1002" s="745">
        <v>245335.6</v>
      </c>
      <c r="K1002" s="745">
        <v>167557.31</v>
      </c>
      <c r="L1002" s="745">
        <v>293225.28999999998</v>
      </c>
      <c r="M1002" s="745">
        <v>199742.35</v>
      </c>
      <c r="N1002" s="745">
        <v>349549.12</v>
      </c>
      <c r="O1002" s="745">
        <v>235107.56</v>
      </c>
      <c r="P1002" s="745">
        <v>411438.23</v>
      </c>
      <c r="Q1002" s="745">
        <v>257802.25</v>
      </c>
      <c r="R1002" s="745">
        <v>451153.94</v>
      </c>
      <c r="S1002" s="745">
        <v>279760.14</v>
      </c>
      <c r="T1002" s="745">
        <v>489580.24</v>
      </c>
    </row>
    <row r="1003" spans="1:20">
      <c r="A1003" s="744">
        <v>5</v>
      </c>
      <c r="B1003" s="744" t="s">
        <v>1668</v>
      </c>
      <c r="C1003" s="744"/>
      <c r="D1003" s="744" t="s">
        <v>1260</v>
      </c>
      <c r="E1003" s="744" t="s">
        <v>1405</v>
      </c>
      <c r="F1003" s="744" t="s">
        <v>719</v>
      </c>
      <c r="G1003" s="745">
        <v>84649.08</v>
      </c>
      <c r="H1003" s="745">
        <v>148135.89000000001</v>
      </c>
      <c r="I1003" s="745">
        <v>110910.2</v>
      </c>
      <c r="J1003" s="745">
        <v>194092.85</v>
      </c>
      <c r="K1003" s="745">
        <v>134386.62</v>
      </c>
      <c r="L1003" s="745">
        <v>235176.59</v>
      </c>
      <c r="M1003" s="745">
        <v>164465.88</v>
      </c>
      <c r="N1003" s="745">
        <v>287815.28999999998</v>
      </c>
      <c r="O1003" s="745">
        <v>195117.81</v>
      </c>
      <c r="P1003" s="745">
        <v>341456.17</v>
      </c>
      <c r="Q1003" s="745">
        <v>215021.78</v>
      </c>
      <c r="R1003" s="745">
        <v>376288.11</v>
      </c>
      <c r="S1003" s="745">
        <v>233628</v>
      </c>
      <c r="T1003" s="745">
        <v>408849</v>
      </c>
    </row>
    <row r="1004" spans="1:20">
      <c r="A1004" s="744">
        <v>5</v>
      </c>
      <c r="B1004" s="744" t="s">
        <v>1668</v>
      </c>
      <c r="C1004" s="744"/>
      <c r="D1004" s="744" t="s">
        <v>1260</v>
      </c>
      <c r="E1004" s="744" t="s">
        <v>1405</v>
      </c>
      <c r="F1004" s="744" t="s">
        <v>726</v>
      </c>
      <c r="G1004" s="745">
        <v>80710.460000000006</v>
      </c>
      <c r="H1004" s="745">
        <v>141243.29999999999</v>
      </c>
      <c r="I1004" s="745">
        <v>110012.94</v>
      </c>
      <c r="J1004" s="745">
        <v>192522.64</v>
      </c>
      <c r="K1004" s="745">
        <v>139271.92000000001</v>
      </c>
      <c r="L1004" s="745">
        <v>243725.86</v>
      </c>
      <c r="M1004" s="745">
        <v>183536.11</v>
      </c>
      <c r="N1004" s="745">
        <v>321188.2</v>
      </c>
      <c r="O1004" s="745">
        <v>227395.34</v>
      </c>
      <c r="P1004" s="745">
        <v>397941.85</v>
      </c>
      <c r="Q1004" s="745">
        <v>256184.87</v>
      </c>
      <c r="R1004" s="745">
        <v>448323.53</v>
      </c>
      <c r="S1004" s="745">
        <v>284614.44</v>
      </c>
      <c r="T1004" s="745">
        <v>498075.27</v>
      </c>
    </row>
    <row r="1005" spans="1:20">
      <c r="A1005" s="744">
        <v>5</v>
      </c>
      <c r="B1005" s="744" t="s">
        <v>1668</v>
      </c>
      <c r="C1005" s="744"/>
      <c r="D1005" s="744" t="s">
        <v>1260</v>
      </c>
      <c r="E1005" s="744" t="s">
        <v>1405</v>
      </c>
      <c r="F1005" s="744" t="s">
        <v>301</v>
      </c>
      <c r="G1005" s="745">
        <v>86943.77</v>
      </c>
      <c r="H1005" s="745">
        <v>139110.04</v>
      </c>
      <c r="I1005" s="745">
        <v>121721.28</v>
      </c>
      <c r="J1005" s="745">
        <v>194754.06</v>
      </c>
      <c r="K1005" s="745">
        <v>156498.79</v>
      </c>
      <c r="L1005" s="745">
        <v>250398.07</v>
      </c>
      <c r="M1005" s="745">
        <v>208665.06</v>
      </c>
      <c r="N1005" s="745">
        <v>333864.09999999998</v>
      </c>
      <c r="O1005" s="745">
        <v>260831.32</v>
      </c>
      <c r="P1005" s="745">
        <v>417330.12</v>
      </c>
      <c r="Q1005" s="745">
        <v>295608.83</v>
      </c>
      <c r="R1005" s="745">
        <v>472974.14</v>
      </c>
      <c r="S1005" s="745">
        <v>330386.34000000003</v>
      </c>
      <c r="T1005" s="745">
        <v>528618.16</v>
      </c>
    </row>
    <row r="1006" spans="1:20">
      <c r="A1006" s="744">
        <v>5</v>
      </c>
      <c r="B1006" s="744" t="s">
        <v>1668</v>
      </c>
      <c r="C1006" s="744"/>
      <c r="D1006" s="744" t="s">
        <v>1260</v>
      </c>
      <c r="E1006" s="744" t="s">
        <v>1448</v>
      </c>
      <c r="F1006" s="744" t="s">
        <v>712</v>
      </c>
      <c r="G1006" s="745">
        <v>112362.35</v>
      </c>
      <c r="H1006" s="745">
        <v>196634.12</v>
      </c>
      <c r="I1006" s="745">
        <v>145673.60999999999</v>
      </c>
      <c r="J1006" s="745">
        <v>254928.83</v>
      </c>
      <c r="K1006" s="745">
        <v>174015.49</v>
      </c>
      <c r="L1006" s="745">
        <v>304527.09999999998</v>
      </c>
      <c r="M1006" s="745">
        <v>207306.54</v>
      </c>
      <c r="N1006" s="745">
        <v>362786.45</v>
      </c>
      <c r="O1006" s="745">
        <v>243925.84</v>
      </c>
      <c r="P1006" s="745">
        <v>426870.22</v>
      </c>
      <c r="Q1006" s="745">
        <v>267422.7</v>
      </c>
      <c r="R1006" s="745">
        <v>467989.73</v>
      </c>
      <c r="S1006" s="745">
        <v>290110.78999999998</v>
      </c>
      <c r="T1006" s="745">
        <v>507693.88</v>
      </c>
    </row>
    <row r="1007" spans="1:20">
      <c r="A1007" s="744">
        <v>5</v>
      </c>
      <c r="B1007" s="744" t="s">
        <v>1668</v>
      </c>
      <c r="C1007" s="744"/>
      <c r="D1007" s="744" t="s">
        <v>1260</v>
      </c>
      <c r="E1007" s="744" t="s">
        <v>1448</v>
      </c>
      <c r="F1007" s="744" t="s">
        <v>719</v>
      </c>
      <c r="G1007" s="745">
        <v>88727.99</v>
      </c>
      <c r="H1007" s="745">
        <v>155273.97</v>
      </c>
      <c r="I1007" s="745">
        <v>116102.13</v>
      </c>
      <c r="J1007" s="745">
        <v>203178.72</v>
      </c>
      <c r="K1007" s="745">
        <v>140516.38</v>
      </c>
      <c r="L1007" s="745">
        <v>245903.67</v>
      </c>
      <c r="M1007" s="745">
        <v>171680.8</v>
      </c>
      <c r="N1007" s="745">
        <v>300441.40000000002</v>
      </c>
      <c r="O1007" s="745">
        <v>203540.15</v>
      </c>
      <c r="P1007" s="745">
        <v>356195.27</v>
      </c>
      <c r="Q1007" s="745">
        <v>224218.66</v>
      </c>
      <c r="R1007" s="745">
        <v>392382.66</v>
      </c>
      <c r="S1007" s="745">
        <v>243521.9</v>
      </c>
      <c r="T1007" s="745">
        <v>426163.33</v>
      </c>
    </row>
    <row r="1008" spans="1:20">
      <c r="A1008" s="744">
        <v>5</v>
      </c>
      <c r="B1008" s="744" t="s">
        <v>1668</v>
      </c>
      <c r="C1008" s="744"/>
      <c r="D1008" s="744" t="s">
        <v>1260</v>
      </c>
      <c r="E1008" s="744" t="s">
        <v>1448</v>
      </c>
      <c r="F1008" s="744" t="s">
        <v>726</v>
      </c>
      <c r="G1008" s="745">
        <v>85135.94</v>
      </c>
      <c r="H1008" s="745">
        <v>148987.89000000001</v>
      </c>
      <c r="I1008" s="745">
        <v>116179.09</v>
      </c>
      <c r="J1008" s="745">
        <v>203313.4</v>
      </c>
      <c r="K1008" s="745">
        <v>147178.31</v>
      </c>
      <c r="L1008" s="745">
        <v>257562.05</v>
      </c>
      <c r="M1008" s="745">
        <v>194056.58</v>
      </c>
      <c r="N1008" s="745">
        <v>339599.02</v>
      </c>
      <c r="O1008" s="745">
        <v>240525.88</v>
      </c>
      <c r="P1008" s="745">
        <v>420920.29</v>
      </c>
      <c r="Q1008" s="745">
        <v>271051.01</v>
      </c>
      <c r="R1008" s="745">
        <v>474339.26</v>
      </c>
      <c r="S1008" s="745">
        <v>301212.59999999998</v>
      </c>
      <c r="T1008" s="745">
        <v>527122.05000000005</v>
      </c>
    </row>
    <row r="1009" spans="1:20">
      <c r="A1009" s="744">
        <v>5</v>
      </c>
      <c r="B1009" s="744" t="s">
        <v>1668</v>
      </c>
      <c r="C1009" s="744"/>
      <c r="D1009" s="744" t="s">
        <v>1260</v>
      </c>
      <c r="E1009" s="744" t="s">
        <v>1448</v>
      </c>
      <c r="F1009" s="744" t="s">
        <v>301</v>
      </c>
      <c r="G1009" s="745">
        <v>90780.39</v>
      </c>
      <c r="H1009" s="745">
        <v>145248.62</v>
      </c>
      <c r="I1009" s="745">
        <v>127092.54</v>
      </c>
      <c r="J1009" s="745">
        <v>203348.07</v>
      </c>
      <c r="K1009" s="745">
        <v>163404.70000000001</v>
      </c>
      <c r="L1009" s="745">
        <v>261447.52</v>
      </c>
      <c r="M1009" s="745">
        <v>217872.93</v>
      </c>
      <c r="N1009" s="745">
        <v>348596.69</v>
      </c>
      <c r="O1009" s="745">
        <v>272341.15999999997</v>
      </c>
      <c r="P1009" s="745">
        <v>435745.87</v>
      </c>
      <c r="Q1009" s="745">
        <v>308653.32</v>
      </c>
      <c r="R1009" s="745">
        <v>493845.32</v>
      </c>
      <c r="S1009" s="745">
        <v>344965.47</v>
      </c>
      <c r="T1009" s="745">
        <v>551944.77</v>
      </c>
    </row>
    <row r="1010" spans="1:20">
      <c r="A1010" s="744">
        <v>5</v>
      </c>
      <c r="B1010" s="744" t="s">
        <v>1668</v>
      </c>
      <c r="C1010" s="744"/>
      <c r="D1010" s="744" t="s">
        <v>1260</v>
      </c>
      <c r="E1010" s="744" t="s">
        <v>1349</v>
      </c>
      <c r="F1010" s="744" t="s">
        <v>712</v>
      </c>
      <c r="G1010" s="745">
        <v>110240.34</v>
      </c>
      <c r="H1010" s="745">
        <v>192920.6</v>
      </c>
      <c r="I1010" s="745">
        <v>142993.07</v>
      </c>
      <c r="J1010" s="745">
        <v>250237.87</v>
      </c>
      <c r="K1010" s="745">
        <v>170873.06</v>
      </c>
      <c r="L1010" s="745">
        <v>299027.86</v>
      </c>
      <c r="M1010" s="745">
        <v>203648.58</v>
      </c>
      <c r="N1010" s="745">
        <v>356385.01</v>
      </c>
      <c r="O1010" s="745">
        <v>239676</v>
      </c>
      <c r="P1010" s="745">
        <v>419432.99</v>
      </c>
      <c r="Q1010" s="745">
        <v>262794.74</v>
      </c>
      <c r="R1010" s="745">
        <v>459890.79</v>
      </c>
      <c r="S1010" s="745">
        <v>285147.06</v>
      </c>
      <c r="T1010" s="745">
        <v>499007.35</v>
      </c>
    </row>
    <row r="1011" spans="1:20">
      <c r="A1011" s="744">
        <v>5</v>
      </c>
      <c r="B1011" s="744" t="s">
        <v>1668</v>
      </c>
      <c r="C1011" s="744"/>
      <c r="D1011" s="744" t="s">
        <v>1260</v>
      </c>
      <c r="E1011" s="744" t="s">
        <v>1349</v>
      </c>
      <c r="F1011" s="744" t="s">
        <v>719</v>
      </c>
      <c r="G1011" s="745">
        <v>86605.97</v>
      </c>
      <c r="H1011" s="745">
        <v>151560.45000000001</v>
      </c>
      <c r="I1011" s="745">
        <v>113421.58</v>
      </c>
      <c r="J1011" s="745">
        <v>198487.77</v>
      </c>
      <c r="K1011" s="745">
        <v>137373.96</v>
      </c>
      <c r="L1011" s="745">
        <v>240404.43</v>
      </c>
      <c r="M1011" s="745">
        <v>168022.84</v>
      </c>
      <c r="N1011" s="745">
        <v>294039.96000000002</v>
      </c>
      <c r="O1011" s="745">
        <v>199290.31</v>
      </c>
      <c r="P1011" s="745">
        <v>348758.04</v>
      </c>
      <c r="Q1011" s="745">
        <v>219590.7</v>
      </c>
      <c r="R1011" s="745">
        <v>384283.72</v>
      </c>
      <c r="S1011" s="745">
        <v>238558.17</v>
      </c>
      <c r="T1011" s="745">
        <v>417476.79</v>
      </c>
    </row>
    <row r="1012" spans="1:20">
      <c r="A1012" s="744">
        <v>5</v>
      </c>
      <c r="B1012" s="744" t="s">
        <v>1668</v>
      </c>
      <c r="C1012" s="744"/>
      <c r="D1012" s="744" t="s">
        <v>1260</v>
      </c>
      <c r="E1012" s="744" t="s">
        <v>1349</v>
      </c>
      <c r="F1012" s="744" t="s">
        <v>726</v>
      </c>
      <c r="G1012" s="745">
        <v>82761.460000000006</v>
      </c>
      <c r="H1012" s="745">
        <v>144832.56</v>
      </c>
      <c r="I1012" s="745">
        <v>112854.82</v>
      </c>
      <c r="J1012" s="745">
        <v>197495.94</v>
      </c>
      <c r="K1012" s="745">
        <v>142904.26</v>
      </c>
      <c r="L1012" s="745">
        <v>250082.45</v>
      </c>
      <c r="M1012" s="745">
        <v>188357.84</v>
      </c>
      <c r="N1012" s="745">
        <v>329626.21999999997</v>
      </c>
      <c r="O1012" s="745">
        <v>233402.45</v>
      </c>
      <c r="P1012" s="745">
        <v>408454.29</v>
      </c>
      <c r="Q1012" s="745">
        <v>262977.78999999998</v>
      </c>
      <c r="R1012" s="745">
        <v>460211.13</v>
      </c>
      <c r="S1012" s="745">
        <v>292189.59000000003</v>
      </c>
      <c r="T1012" s="745">
        <v>511331.79</v>
      </c>
    </row>
    <row r="1013" spans="1:20">
      <c r="A1013" s="744">
        <v>5</v>
      </c>
      <c r="B1013" s="744" t="s">
        <v>1668</v>
      </c>
      <c r="C1013" s="744"/>
      <c r="D1013" s="744" t="s">
        <v>1260</v>
      </c>
      <c r="E1013" s="744" t="s">
        <v>1349</v>
      </c>
      <c r="F1013" s="744" t="s">
        <v>301</v>
      </c>
      <c r="G1013" s="745">
        <v>88831.9</v>
      </c>
      <c r="H1013" s="745">
        <v>142131.04</v>
      </c>
      <c r="I1013" s="745">
        <v>124364.66</v>
      </c>
      <c r="J1013" s="745">
        <v>198983.46</v>
      </c>
      <c r="K1013" s="745">
        <v>159897.42000000001</v>
      </c>
      <c r="L1013" s="745">
        <v>255835.88</v>
      </c>
      <c r="M1013" s="745">
        <v>213196.56</v>
      </c>
      <c r="N1013" s="745">
        <v>341114.5</v>
      </c>
      <c r="O1013" s="745">
        <v>266495.7</v>
      </c>
      <c r="P1013" s="745">
        <v>426393.13</v>
      </c>
      <c r="Q1013" s="745">
        <v>302028.46000000002</v>
      </c>
      <c r="R1013" s="745">
        <v>483245.55</v>
      </c>
      <c r="S1013" s="745">
        <v>337561.22</v>
      </c>
      <c r="T1013" s="745">
        <v>540097.96</v>
      </c>
    </row>
    <row r="1014" spans="1:20">
      <c r="A1014" s="744">
        <v>5</v>
      </c>
      <c r="B1014" s="744" t="s">
        <v>1668</v>
      </c>
      <c r="C1014" s="744"/>
      <c r="D1014" s="744" t="s">
        <v>1260</v>
      </c>
      <c r="E1014" s="744" t="s">
        <v>1525</v>
      </c>
      <c r="F1014" s="744" t="s">
        <v>712</v>
      </c>
      <c r="G1014" s="745">
        <v>107985.15</v>
      </c>
      <c r="H1014" s="745">
        <v>188974.01</v>
      </c>
      <c r="I1014" s="745">
        <v>140071.03</v>
      </c>
      <c r="J1014" s="745">
        <v>245124.3</v>
      </c>
      <c r="K1014" s="745">
        <v>167383.98000000001</v>
      </c>
      <c r="L1014" s="745">
        <v>292921.96000000002</v>
      </c>
      <c r="M1014" s="745">
        <v>199494.09</v>
      </c>
      <c r="N1014" s="745">
        <v>349114.66</v>
      </c>
      <c r="O1014" s="745">
        <v>234788.98</v>
      </c>
      <c r="P1014" s="745">
        <v>410880.71</v>
      </c>
      <c r="Q1014" s="745">
        <v>257437.73</v>
      </c>
      <c r="R1014" s="745">
        <v>450516.03</v>
      </c>
      <c r="S1014" s="745">
        <v>279336.95</v>
      </c>
      <c r="T1014" s="745">
        <v>488839.67</v>
      </c>
    </row>
    <row r="1015" spans="1:20">
      <c r="A1015" s="744">
        <v>5</v>
      </c>
      <c r="B1015" s="744" t="s">
        <v>1668</v>
      </c>
      <c r="C1015" s="744"/>
      <c r="D1015" s="744" t="s">
        <v>1260</v>
      </c>
      <c r="E1015" s="744" t="s">
        <v>1525</v>
      </c>
      <c r="F1015" s="744" t="s">
        <v>719</v>
      </c>
      <c r="G1015" s="745">
        <v>84814.2</v>
      </c>
      <c r="H1015" s="745">
        <v>148424.85</v>
      </c>
      <c r="I1015" s="745">
        <v>111079.37</v>
      </c>
      <c r="J1015" s="745">
        <v>194388.9</v>
      </c>
      <c r="K1015" s="745">
        <v>134541.72</v>
      </c>
      <c r="L1015" s="745">
        <v>235448.01</v>
      </c>
      <c r="M1015" s="745">
        <v>164566.89000000001</v>
      </c>
      <c r="N1015" s="745">
        <v>287992.06</v>
      </c>
      <c r="O1015" s="745">
        <v>195195.16</v>
      </c>
      <c r="P1015" s="745">
        <v>341591.54</v>
      </c>
      <c r="Q1015" s="745">
        <v>215080.83</v>
      </c>
      <c r="R1015" s="745">
        <v>376391.45</v>
      </c>
      <c r="S1015" s="745">
        <v>233661.57</v>
      </c>
      <c r="T1015" s="745">
        <v>408907.75</v>
      </c>
    </row>
    <row r="1016" spans="1:20">
      <c r="A1016" s="744">
        <v>5</v>
      </c>
      <c r="B1016" s="744" t="s">
        <v>1668</v>
      </c>
      <c r="C1016" s="744"/>
      <c r="D1016" s="744" t="s">
        <v>1260</v>
      </c>
      <c r="E1016" s="744" t="s">
        <v>1525</v>
      </c>
      <c r="F1016" s="744" t="s">
        <v>726</v>
      </c>
      <c r="G1016" s="745">
        <v>81033.929999999993</v>
      </c>
      <c r="H1016" s="745">
        <v>141809.38</v>
      </c>
      <c r="I1016" s="745">
        <v>110495.32</v>
      </c>
      <c r="J1016" s="745">
        <v>193366.82</v>
      </c>
      <c r="K1016" s="745">
        <v>139913.65</v>
      </c>
      <c r="L1016" s="745">
        <v>244848.89</v>
      </c>
      <c r="M1016" s="745">
        <v>184413.14</v>
      </c>
      <c r="N1016" s="745">
        <v>322722.99</v>
      </c>
      <c r="O1016" s="745">
        <v>228511.67</v>
      </c>
      <c r="P1016" s="745">
        <v>399895.42</v>
      </c>
      <c r="Q1016" s="745">
        <v>257465.19</v>
      </c>
      <c r="R1016" s="745">
        <v>450564.09</v>
      </c>
      <c r="S1016" s="745">
        <v>286062.32</v>
      </c>
      <c r="T1016" s="745">
        <v>500609.05</v>
      </c>
    </row>
    <row r="1017" spans="1:20">
      <c r="A1017" s="744">
        <v>5</v>
      </c>
      <c r="B1017" s="744" t="s">
        <v>1668</v>
      </c>
      <c r="C1017" s="744"/>
      <c r="D1017" s="744" t="s">
        <v>1260</v>
      </c>
      <c r="E1017" s="744" t="s">
        <v>1525</v>
      </c>
      <c r="F1017" s="744" t="s">
        <v>301</v>
      </c>
      <c r="G1017" s="745">
        <v>87004.14</v>
      </c>
      <c r="H1017" s="745">
        <v>139206.62</v>
      </c>
      <c r="I1017" s="745">
        <v>121805.79</v>
      </c>
      <c r="J1017" s="745">
        <v>194889.27</v>
      </c>
      <c r="K1017" s="745">
        <v>156607.45000000001</v>
      </c>
      <c r="L1017" s="745">
        <v>250571.92</v>
      </c>
      <c r="M1017" s="745">
        <v>208809.93</v>
      </c>
      <c r="N1017" s="745">
        <v>334095.89</v>
      </c>
      <c r="O1017" s="745">
        <v>261012.41</v>
      </c>
      <c r="P1017" s="745">
        <v>417619.87</v>
      </c>
      <c r="Q1017" s="745">
        <v>295814.07</v>
      </c>
      <c r="R1017" s="745">
        <v>473302.52</v>
      </c>
      <c r="S1017" s="745">
        <v>330615.71999999997</v>
      </c>
      <c r="T1017" s="745">
        <v>528985.17000000004</v>
      </c>
    </row>
    <row r="1018" spans="1:20">
      <c r="A1018" s="744">
        <v>5</v>
      </c>
      <c r="B1018" s="744" t="s">
        <v>1668</v>
      </c>
      <c r="C1018" s="744"/>
      <c r="D1018" s="744" t="s">
        <v>1260</v>
      </c>
      <c r="E1018" s="744" t="s">
        <v>1554</v>
      </c>
      <c r="F1018" s="744" t="s">
        <v>712</v>
      </c>
      <c r="G1018" s="745">
        <v>105132.86</v>
      </c>
      <c r="H1018" s="745">
        <v>183982.51</v>
      </c>
      <c r="I1018" s="745">
        <v>136358.09</v>
      </c>
      <c r="J1018" s="745">
        <v>238626.67</v>
      </c>
      <c r="K1018" s="745">
        <v>162935.95000000001</v>
      </c>
      <c r="L1018" s="745">
        <v>285137.90999999997</v>
      </c>
      <c r="M1018" s="745">
        <v>194176.85</v>
      </c>
      <c r="N1018" s="745">
        <v>339809.48</v>
      </c>
      <c r="O1018" s="745">
        <v>228520.9</v>
      </c>
      <c r="P1018" s="745">
        <v>399911.58</v>
      </c>
      <c r="Q1018" s="745">
        <v>250559.2</v>
      </c>
      <c r="R1018" s="745">
        <v>438478.6</v>
      </c>
      <c r="S1018" s="745">
        <v>271862.73</v>
      </c>
      <c r="T1018" s="745">
        <v>475759.77</v>
      </c>
    </row>
    <row r="1019" spans="1:20">
      <c r="A1019" s="744">
        <v>5</v>
      </c>
      <c r="B1019" s="744" t="s">
        <v>1668</v>
      </c>
      <c r="C1019" s="744"/>
      <c r="D1019" s="744" t="s">
        <v>1260</v>
      </c>
      <c r="E1019" s="744" t="s">
        <v>1554</v>
      </c>
      <c r="F1019" s="744" t="s">
        <v>719</v>
      </c>
      <c r="G1019" s="745">
        <v>82657.039999999994</v>
      </c>
      <c r="H1019" s="745">
        <v>144649.82</v>
      </c>
      <c r="I1019" s="745">
        <v>108236.19</v>
      </c>
      <c r="J1019" s="745">
        <v>189413.33</v>
      </c>
      <c r="K1019" s="745">
        <v>131078.96</v>
      </c>
      <c r="L1019" s="745">
        <v>229388.18</v>
      </c>
      <c r="M1019" s="745">
        <v>160297.46</v>
      </c>
      <c r="N1019" s="745">
        <v>280520.56</v>
      </c>
      <c r="O1019" s="745">
        <v>190114.91</v>
      </c>
      <c r="P1019" s="745">
        <v>332701.08</v>
      </c>
      <c r="Q1019" s="745">
        <v>209473.01</v>
      </c>
      <c r="R1019" s="745">
        <v>366577.76</v>
      </c>
      <c r="S1019" s="745">
        <v>227557.6</v>
      </c>
      <c r="T1019" s="745">
        <v>398225.81</v>
      </c>
    </row>
    <row r="1020" spans="1:20">
      <c r="A1020" s="744">
        <v>5</v>
      </c>
      <c r="B1020" s="744" t="s">
        <v>1668</v>
      </c>
      <c r="C1020" s="744"/>
      <c r="D1020" s="744" t="s">
        <v>1260</v>
      </c>
      <c r="E1020" s="744" t="s">
        <v>1554</v>
      </c>
      <c r="F1020" s="744" t="s">
        <v>726</v>
      </c>
      <c r="G1020" s="745">
        <v>79036.25</v>
      </c>
      <c r="H1020" s="745">
        <v>138313.44</v>
      </c>
      <c r="I1020" s="745">
        <v>107787.14</v>
      </c>
      <c r="J1020" s="745">
        <v>188627.5</v>
      </c>
      <c r="K1020" s="745">
        <v>136496.26</v>
      </c>
      <c r="L1020" s="745">
        <v>238868.45</v>
      </c>
      <c r="M1020" s="745">
        <v>179920.76</v>
      </c>
      <c r="N1020" s="745">
        <v>314861.33</v>
      </c>
      <c r="O1020" s="745">
        <v>222956.34</v>
      </c>
      <c r="P1020" s="745">
        <v>390173.6</v>
      </c>
      <c r="Q1020" s="745">
        <v>251214.59</v>
      </c>
      <c r="R1020" s="745">
        <v>439625.54</v>
      </c>
      <c r="S1020" s="745">
        <v>279127.14</v>
      </c>
      <c r="T1020" s="745">
        <v>488472.49</v>
      </c>
    </row>
    <row r="1021" spans="1:20">
      <c r="A1021" s="744">
        <v>5</v>
      </c>
      <c r="B1021" s="744" t="s">
        <v>1668</v>
      </c>
      <c r="C1021" s="744"/>
      <c r="D1021" s="744" t="s">
        <v>1260</v>
      </c>
      <c r="E1021" s="744" t="s">
        <v>1554</v>
      </c>
      <c r="F1021" s="744" t="s">
        <v>301</v>
      </c>
      <c r="G1021" s="745">
        <v>84749.61</v>
      </c>
      <c r="H1021" s="745">
        <v>135599.38</v>
      </c>
      <c r="I1021" s="745">
        <v>118649.46</v>
      </c>
      <c r="J1021" s="745">
        <v>189839.13</v>
      </c>
      <c r="K1021" s="745">
        <v>152549.29999999999</v>
      </c>
      <c r="L1021" s="745">
        <v>244078.89</v>
      </c>
      <c r="M1021" s="745">
        <v>203399.07</v>
      </c>
      <c r="N1021" s="745">
        <v>325438.51</v>
      </c>
      <c r="O1021" s="745">
        <v>254248.84</v>
      </c>
      <c r="P1021" s="745">
        <v>406798.14</v>
      </c>
      <c r="Q1021" s="745">
        <v>288148.68</v>
      </c>
      <c r="R1021" s="745">
        <v>461037.89</v>
      </c>
      <c r="S1021" s="745">
        <v>322048.52</v>
      </c>
      <c r="T1021" s="745">
        <v>515277.65</v>
      </c>
    </row>
    <row r="1022" spans="1:20">
      <c r="A1022" s="744">
        <v>5</v>
      </c>
      <c r="B1022" s="744" t="s">
        <v>1668</v>
      </c>
      <c r="C1022" s="744"/>
      <c r="D1022" s="744" t="s">
        <v>1260</v>
      </c>
      <c r="E1022" s="744" t="s">
        <v>1578</v>
      </c>
      <c r="F1022" s="744" t="s">
        <v>712</v>
      </c>
      <c r="G1022" s="745">
        <v>102347.16</v>
      </c>
      <c r="H1022" s="745">
        <v>179107.54</v>
      </c>
      <c r="I1022" s="745">
        <v>132765.91</v>
      </c>
      <c r="J1022" s="745">
        <v>232340.35</v>
      </c>
      <c r="K1022" s="745">
        <v>158661.26</v>
      </c>
      <c r="L1022" s="745">
        <v>277657.2</v>
      </c>
      <c r="M1022" s="745">
        <v>189107.87</v>
      </c>
      <c r="N1022" s="745">
        <v>330938.77</v>
      </c>
      <c r="O1022" s="745">
        <v>222571.42</v>
      </c>
      <c r="P1022" s="745">
        <v>389499.98</v>
      </c>
      <c r="Q1022" s="745">
        <v>244045.2</v>
      </c>
      <c r="R1022" s="745">
        <v>427079.09</v>
      </c>
      <c r="S1022" s="745">
        <v>264811.68</v>
      </c>
      <c r="T1022" s="745">
        <v>463420.45</v>
      </c>
    </row>
    <row r="1023" spans="1:20">
      <c r="A1023" s="744">
        <v>5</v>
      </c>
      <c r="B1023" s="744" t="s">
        <v>1668</v>
      </c>
      <c r="C1023" s="744"/>
      <c r="D1023" s="744" t="s">
        <v>1260</v>
      </c>
      <c r="E1023" s="744" t="s">
        <v>1578</v>
      </c>
      <c r="F1023" s="744" t="s">
        <v>719</v>
      </c>
      <c r="G1023" s="745">
        <v>80334.759999999995</v>
      </c>
      <c r="H1023" s="745">
        <v>140585.82999999999</v>
      </c>
      <c r="I1023" s="745">
        <v>105223.84</v>
      </c>
      <c r="J1023" s="745">
        <v>184141.72</v>
      </c>
      <c r="K1023" s="745">
        <v>127461.11</v>
      </c>
      <c r="L1023" s="745">
        <v>223056.94</v>
      </c>
      <c r="M1023" s="745">
        <v>155927.03</v>
      </c>
      <c r="N1023" s="745">
        <v>272872.3</v>
      </c>
      <c r="O1023" s="745">
        <v>184957.3</v>
      </c>
      <c r="P1023" s="745">
        <v>323675.27</v>
      </c>
      <c r="Q1023" s="745">
        <v>203806.14</v>
      </c>
      <c r="R1023" s="745">
        <v>356660.74</v>
      </c>
      <c r="S1023" s="745">
        <v>221420.07</v>
      </c>
      <c r="T1023" s="745">
        <v>387485.12</v>
      </c>
    </row>
    <row r="1024" spans="1:20">
      <c r="A1024" s="744">
        <v>5</v>
      </c>
      <c r="B1024" s="744" t="s">
        <v>1668</v>
      </c>
      <c r="C1024" s="744"/>
      <c r="D1024" s="744" t="s">
        <v>1260</v>
      </c>
      <c r="E1024" s="744" t="s">
        <v>1578</v>
      </c>
      <c r="F1024" s="744" t="s">
        <v>726</v>
      </c>
      <c r="G1024" s="745">
        <v>76715.11</v>
      </c>
      <c r="H1024" s="745">
        <v>134251.44</v>
      </c>
      <c r="I1024" s="745">
        <v>104596.58</v>
      </c>
      <c r="J1024" s="745">
        <v>183044.01</v>
      </c>
      <c r="K1024" s="745">
        <v>132437.14000000001</v>
      </c>
      <c r="L1024" s="745">
        <v>231764.99</v>
      </c>
      <c r="M1024" s="745">
        <v>174551.37</v>
      </c>
      <c r="N1024" s="745">
        <v>305464.90000000002</v>
      </c>
      <c r="O1024" s="745">
        <v>216284.7</v>
      </c>
      <c r="P1024" s="745">
        <v>378498.22</v>
      </c>
      <c r="Q1024" s="745">
        <v>243683.69</v>
      </c>
      <c r="R1024" s="745">
        <v>426446.47</v>
      </c>
      <c r="S1024" s="745">
        <v>270744.11</v>
      </c>
      <c r="T1024" s="745">
        <v>473802.19</v>
      </c>
    </row>
    <row r="1025" spans="1:20">
      <c r="A1025" s="744">
        <v>5</v>
      </c>
      <c r="B1025" s="744" t="s">
        <v>1668</v>
      </c>
      <c r="C1025" s="744"/>
      <c r="D1025" s="744" t="s">
        <v>1260</v>
      </c>
      <c r="E1025" s="744" t="s">
        <v>1578</v>
      </c>
      <c r="F1025" s="744" t="s">
        <v>301</v>
      </c>
      <c r="G1025" s="745">
        <v>82434.73</v>
      </c>
      <c r="H1025" s="745">
        <v>131895.56</v>
      </c>
      <c r="I1025" s="745">
        <v>115408.62</v>
      </c>
      <c r="J1025" s="745">
        <v>184653.79</v>
      </c>
      <c r="K1025" s="745">
        <v>148382.51</v>
      </c>
      <c r="L1025" s="745">
        <v>237412.01</v>
      </c>
      <c r="M1025" s="745">
        <v>197843.34</v>
      </c>
      <c r="N1025" s="745">
        <v>316549.34999999998</v>
      </c>
      <c r="O1025" s="745">
        <v>247304.18</v>
      </c>
      <c r="P1025" s="745">
        <v>395686.69</v>
      </c>
      <c r="Q1025" s="745">
        <v>280278.07</v>
      </c>
      <c r="R1025" s="745">
        <v>448444.91</v>
      </c>
      <c r="S1025" s="745">
        <v>313251.96000000002</v>
      </c>
      <c r="T1025" s="745">
        <v>501203.14</v>
      </c>
    </row>
    <row r="1026" spans="1:20">
      <c r="A1026" s="744">
        <v>5</v>
      </c>
      <c r="B1026" s="744" t="s">
        <v>1668</v>
      </c>
      <c r="C1026" s="744"/>
      <c r="D1026" s="744" t="s">
        <v>1260</v>
      </c>
      <c r="E1026" s="744" t="s">
        <v>1596</v>
      </c>
      <c r="F1026" s="744" t="s">
        <v>712</v>
      </c>
      <c r="G1026" s="745">
        <v>110173.75</v>
      </c>
      <c r="H1026" s="745">
        <v>192804.06</v>
      </c>
      <c r="I1026" s="745">
        <v>142872.32000000001</v>
      </c>
      <c r="J1026" s="745">
        <v>250026.56</v>
      </c>
      <c r="K1026" s="745">
        <v>170699.73</v>
      </c>
      <c r="L1026" s="745">
        <v>298724.53000000003</v>
      </c>
      <c r="M1026" s="745">
        <v>203400.31</v>
      </c>
      <c r="N1026" s="745">
        <v>355950.55</v>
      </c>
      <c r="O1026" s="745">
        <v>239357.41</v>
      </c>
      <c r="P1026" s="745">
        <v>418875.46</v>
      </c>
      <c r="Q1026" s="745">
        <v>262430.21000000002</v>
      </c>
      <c r="R1026" s="745">
        <v>459252.87</v>
      </c>
      <c r="S1026" s="745">
        <v>284723.87</v>
      </c>
      <c r="T1026" s="745">
        <v>498266.77</v>
      </c>
    </row>
    <row r="1027" spans="1:20">
      <c r="A1027" s="744">
        <v>5</v>
      </c>
      <c r="B1027" s="744" t="s">
        <v>1668</v>
      </c>
      <c r="C1027" s="744"/>
      <c r="D1027" s="744" t="s">
        <v>1260</v>
      </c>
      <c r="E1027" s="744" t="s">
        <v>1596</v>
      </c>
      <c r="F1027" s="744" t="s">
        <v>719</v>
      </c>
      <c r="G1027" s="745">
        <v>86771.09</v>
      </c>
      <c r="H1027" s="745">
        <v>151849.41</v>
      </c>
      <c r="I1027" s="745">
        <v>113590.75</v>
      </c>
      <c r="J1027" s="745">
        <v>198783.81</v>
      </c>
      <c r="K1027" s="745">
        <v>137529.04999999999</v>
      </c>
      <c r="L1027" s="745">
        <v>240675.83</v>
      </c>
      <c r="M1027" s="745">
        <v>168123.84</v>
      </c>
      <c r="N1027" s="745">
        <v>294216.71999999997</v>
      </c>
      <c r="O1027" s="745">
        <v>199367.66</v>
      </c>
      <c r="P1027" s="745">
        <v>348893.4</v>
      </c>
      <c r="Q1027" s="745">
        <v>219649.74</v>
      </c>
      <c r="R1027" s="745">
        <v>384387.05</v>
      </c>
      <c r="S1027" s="745">
        <v>238591.73</v>
      </c>
      <c r="T1027" s="745">
        <v>417535.53</v>
      </c>
    </row>
    <row r="1028" spans="1:20">
      <c r="A1028" s="744">
        <v>5</v>
      </c>
      <c r="B1028" s="744" t="s">
        <v>1668</v>
      </c>
      <c r="C1028" s="744"/>
      <c r="D1028" s="744" t="s">
        <v>1260</v>
      </c>
      <c r="E1028" s="744" t="s">
        <v>1596</v>
      </c>
      <c r="F1028" s="744" t="s">
        <v>726</v>
      </c>
      <c r="G1028" s="745">
        <v>83084.929999999993</v>
      </c>
      <c r="H1028" s="745">
        <v>145398.63</v>
      </c>
      <c r="I1028" s="745">
        <v>113337.2</v>
      </c>
      <c r="J1028" s="745">
        <v>198340.11</v>
      </c>
      <c r="K1028" s="745">
        <v>143545.98000000001</v>
      </c>
      <c r="L1028" s="745">
        <v>251205.46</v>
      </c>
      <c r="M1028" s="745">
        <v>189234.86</v>
      </c>
      <c r="N1028" s="745">
        <v>331161</v>
      </c>
      <c r="O1028" s="745">
        <v>234518.77</v>
      </c>
      <c r="P1028" s="745">
        <v>410407.85</v>
      </c>
      <c r="Q1028" s="745">
        <v>264258.09000000003</v>
      </c>
      <c r="R1028" s="745">
        <v>462451.66</v>
      </c>
      <c r="S1028" s="745">
        <v>293637.45</v>
      </c>
      <c r="T1028" s="745">
        <v>513865.54</v>
      </c>
    </row>
    <row r="1029" spans="1:20">
      <c r="A1029" s="744">
        <v>5</v>
      </c>
      <c r="B1029" s="744" t="s">
        <v>1668</v>
      </c>
      <c r="C1029" s="744"/>
      <c r="D1029" s="744" t="s">
        <v>1260</v>
      </c>
      <c r="E1029" s="744" t="s">
        <v>1596</v>
      </c>
      <c r="F1029" s="744" t="s">
        <v>301</v>
      </c>
      <c r="G1029" s="745">
        <v>88892.26</v>
      </c>
      <c r="H1029" s="745">
        <v>142227.62</v>
      </c>
      <c r="I1029" s="745">
        <v>124449.17</v>
      </c>
      <c r="J1029" s="745">
        <v>199118.67</v>
      </c>
      <c r="K1029" s="745">
        <v>160006.07</v>
      </c>
      <c r="L1029" s="745">
        <v>256009.72</v>
      </c>
      <c r="M1029" s="745">
        <v>213341.43</v>
      </c>
      <c r="N1029" s="745">
        <v>341346.29</v>
      </c>
      <c r="O1029" s="745">
        <v>266676.78000000003</v>
      </c>
      <c r="P1029" s="745">
        <v>426682.86</v>
      </c>
      <c r="Q1029" s="745">
        <v>302233.69</v>
      </c>
      <c r="R1029" s="745">
        <v>483573.91</v>
      </c>
      <c r="S1029" s="745">
        <v>337790.59</v>
      </c>
      <c r="T1029" s="745">
        <v>540464.96</v>
      </c>
    </row>
    <row r="1030" spans="1:20">
      <c r="A1030" s="744">
        <v>5</v>
      </c>
      <c r="B1030" s="744" t="s">
        <v>1668</v>
      </c>
      <c r="C1030" s="744"/>
      <c r="D1030" s="744" t="s">
        <v>1260</v>
      </c>
      <c r="E1030" s="744" t="s">
        <v>1608</v>
      </c>
      <c r="F1030" s="744" t="s">
        <v>712</v>
      </c>
      <c r="G1030" s="745">
        <v>104005.26</v>
      </c>
      <c r="H1030" s="745">
        <v>182009.21</v>
      </c>
      <c r="I1030" s="745">
        <v>134897.07</v>
      </c>
      <c r="J1030" s="745">
        <v>236069.87</v>
      </c>
      <c r="K1030" s="745">
        <v>161191.4</v>
      </c>
      <c r="L1030" s="745">
        <v>282084.95</v>
      </c>
      <c r="M1030" s="745">
        <v>192099.6</v>
      </c>
      <c r="N1030" s="745">
        <v>336174.3</v>
      </c>
      <c r="O1030" s="745">
        <v>226077.39</v>
      </c>
      <c r="P1030" s="745">
        <v>395635.43</v>
      </c>
      <c r="Q1030" s="745">
        <v>247880.69</v>
      </c>
      <c r="R1030" s="745">
        <v>433791.21</v>
      </c>
      <c r="S1030" s="745">
        <v>268957.67</v>
      </c>
      <c r="T1030" s="745">
        <v>470675.92</v>
      </c>
    </row>
    <row r="1031" spans="1:20">
      <c r="A1031" s="744">
        <v>5</v>
      </c>
      <c r="B1031" s="744" t="s">
        <v>1668</v>
      </c>
      <c r="C1031" s="744"/>
      <c r="D1031" s="744" t="s">
        <v>1260</v>
      </c>
      <c r="E1031" s="744" t="s">
        <v>1608</v>
      </c>
      <c r="F1031" s="744" t="s">
        <v>719</v>
      </c>
      <c r="G1031" s="745">
        <v>81761.149999999994</v>
      </c>
      <c r="H1031" s="745">
        <v>143082.01</v>
      </c>
      <c r="I1031" s="745">
        <v>107065.08</v>
      </c>
      <c r="J1031" s="745">
        <v>187363.89</v>
      </c>
      <c r="K1031" s="745">
        <v>129662.83</v>
      </c>
      <c r="L1031" s="745">
        <v>226909.96</v>
      </c>
      <c r="M1031" s="745">
        <v>158569.49</v>
      </c>
      <c r="N1031" s="745">
        <v>277496.59999999998</v>
      </c>
      <c r="O1031" s="745">
        <v>188067.33</v>
      </c>
      <c r="P1031" s="745">
        <v>329117.82</v>
      </c>
      <c r="Q1031" s="745">
        <v>207218.06</v>
      </c>
      <c r="R1031" s="745">
        <v>362631.61</v>
      </c>
      <c r="S1031" s="745">
        <v>225109.3</v>
      </c>
      <c r="T1031" s="745">
        <v>393941.27</v>
      </c>
    </row>
    <row r="1032" spans="1:20">
      <c r="A1032" s="744">
        <v>5</v>
      </c>
      <c r="B1032" s="744" t="s">
        <v>1668</v>
      </c>
      <c r="C1032" s="744"/>
      <c r="D1032" s="744" t="s">
        <v>1260</v>
      </c>
      <c r="E1032" s="744" t="s">
        <v>1608</v>
      </c>
      <c r="F1032" s="744" t="s">
        <v>726</v>
      </c>
      <c r="G1032" s="745">
        <v>78172.490000000005</v>
      </c>
      <c r="H1032" s="745">
        <v>136801.85</v>
      </c>
      <c r="I1032" s="745">
        <v>106607.39</v>
      </c>
      <c r="J1032" s="745">
        <v>186562.93</v>
      </c>
      <c r="K1032" s="745">
        <v>135000.95000000001</v>
      </c>
      <c r="L1032" s="745">
        <v>236251.66</v>
      </c>
      <c r="M1032" s="745">
        <v>177948.4</v>
      </c>
      <c r="N1032" s="745">
        <v>311409.71000000002</v>
      </c>
      <c r="O1032" s="745">
        <v>220510.95</v>
      </c>
      <c r="P1032" s="745">
        <v>385894.15</v>
      </c>
      <c r="Q1032" s="745">
        <v>248458.29</v>
      </c>
      <c r="R1032" s="745">
        <v>434802.01</v>
      </c>
      <c r="S1032" s="745">
        <v>276063.5</v>
      </c>
      <c r="T1032" s="745">
        <v>483111.12</v>
      </c>
    </row>
    <row r="1033" spans="1:20">
      <c r="A1033" s="744">
        <v>5</v>
      </c>
      <c r="B1033" s="744" t="s">
        <v>1668</v>
      </c>
      <c r="C1033" s="744"/>
      <c r="D1033" s="744" t="s">
        <v>1260</v>
      </c>
      <c r="E1033" s="744" t="s">
        <v>1608</v>
      </c>
      <c r="F1033" s="744" t="s">
        <v>301</v>
      </c>
      <c r="G1033" s="745">
        <v>83835.73</v>
      </c>
      <c r="H1033" s="745">
        <v>134137.17000000001</v>
      </c>
      <c r="I1033" s="745">
        <v>117370.02</v>
      </c>
      <c r="J1033" s="745">
        <v>187792.03</v>
      </c>
      <c r="K1033" s="745">
        <v>150904.31</v>
      </c>
      <c r="L1033" s="745">
        <v>241446.9</v>
      </c>
      <c r="M1033" s="745">
        <v>201205.75</v>
      </c>
      <c r="N1033" s="745">
        <v>321929.2</v>
      </c>
      <c r="O1033" s="745">
        <v>251507.18</v>
      </c>
      <c r="P1033" s="745">
        <v>402411.5</v>
      </c>
      <c r="Q1033" s="745">
        <v>285041.46999999997</v>
      </c>
      <c r="R1033" s="745">
        <v>456066.37</v>
      </c>
      <c r="S1033" s="745">
        <v>318575.77</v>
      </c>
      <c r="T1033" s="745">
        <v>509721.23</v>
      </c>
    </row>
    <row r="1034" spans="1:20">
      <c r="A1034" s="744">
        <v>5</v>
      </c>
      <c r="B1034" s="744" t="s">
        <v>1668</v>
      </c>
      <c r="C1034" s="744"/>
      <c r="D1034" s="744" t="s">
        <v>1260</v>
      </c>
      <c r="E1034" s="744" t="s">
        <v>1620</v>
      </c>
      <c r="F1034" s="744" t="s">
        <v>712</v>
      </c>
      <c r="G1034" s="745">
        <v>105132.86</v>
      </c>
      <c r="H1034" s="745">
        <v>183982.51</v>
      </c>
      <c r="I1034" s="745">
        <v>136358.09</v>
      </c>
      <c r="J1034" s="745">
        <v>238626.67</v>
      </c>
      <c r="K1034" s="745">
        <v>162935.95000000001</v>
      </c>
      <c r="L1034" s="745">
        <v>285137.90999999997</v>
      </c>
      <c r="M1034" s="745">
        <v>194176.85</v>
      </c>
      <c r="N1034" s="745">
        <v>339809.48</v>
      </c>
      <c r="O1034" s="745">
        <v>228520.9</v>
      </c>
      <c r="P1034" s="745">
        <v>399911.58</v>
      </c>
      <c r="Q1034" s="745">
        <v>250559.2</v>
      </c>
      <c r="R1034" s="745">
        <v>438478.6</v>
      </c>
      <c r="S1034" s="745">
        <v>271862.73</v>
      </c>
      <c r="T1034" s="745">
        <v>475759.77</v>
      </c>
    </row>
    <row r="1035" spans="1:20">
      <c r="A1035" s="744">
        <v>5</v>
      </c>
      <c r="B1035" s="744" t="s">
        <v>1668</v>
      </c>
      <c r="C1035" s="744"/>
      <c r="D1035" s="744" t="s">
        <v>1260</v>
      </c>
      <c r="E1035" s="744" t="s">
        <v>1620</v>
      </c>
      <c r="F1035" s="744" t="s">
        <v>719</v>
      </c>
      <c r="G1035" s="745">
        <v>82657.039999999994</v>
      </c>
      <c r="H1035" s="745">
        <v>144649.82</v>
      </c>
      <c r="I1035" s="745">
        <v>108236.19</v>
      </c>
      <c r="J1035" s="745">
        <v>189413.33</v>
      </c>
      <c r="K1035" s="745">
        <v>131078.96</v>
      </c>
      <c r="L1035" s="745">
        <v>229388.18</v>
      </c>
      <c r="M1035" s="745">
        <v>160297.46</v>
      </c>
      <c r="N1035" s="745">
        <v>280520.56</v>
      </c>
      <c r="O1035" s="745">
        <v>190114.91</v>
      </c>
      <c r="P1035" s="745">
        <v>332701.08</v>
      </c>
      <c r="Q1035" s="745">
        <v>209473.01</v>
      </c>
      <c r="R1035" s="745">
        <v>366577.76</v>
      </c>
      <c r="S1035" s="745">
        <v>227557.6</v>
      </c>
      <c r="T1035" s="745">
        <v>398225.81</v>
      </c>
    </row>
    <row r="1036" spans="1:20">
      <c r="A1036" s="744">
        <v>5</v>
      </c>
      <c r="B1036" s="744" t="s">
        <v>1668</v>
      </c>
      <c r="C1036" s="744"/>
      <c r="D1036" s="744" t="s">
        <v>1260</v>
      </c>
      <c r="E1036" s="744" t="s">
        <v>1620</v>
      </c>
      <c r="F1036" s="744" t="s">
        <v>726</v>
      </c>
      <c r="G1036" s="745">
        <v>79036.25</v>
      </c>
      <c r="H1036" s="745">
        <v>138313.44</v>
      </c>
      <c r="I1036" s="745">
        <v>107787.14</v>
      </c>
      <c r="J1036" s="745">
        <v>188627.5</v>
      </c>
      <c r="K1036" s="745">
        <v>136496.26</v>
      </c>
      <c r="L1036" s="745">
        <v>238868.45</v>
      </c>
      <c r="M1036" s="745">
        <v>179920.76</v>
      </c>
      <c r="N1036" s="745">
        <v>314861.33</v>
      </c>
      <c r="O1036" s="745">
        <v>222956.34</v>
      </c>
      <c r="P1036" s="745">
        <v>390173.6</v>
      </c>
      <c r="Q1036" s="745">
        <v>251214.59</v>
      </c>
      <c r="R1036" s="745">
        <v>439625.54</v>
      </c>
      <c r="S1036" s="745">
        <v>279127.14</v>
      </c>
      <c r="T1036" s="745">
        <v>488472.49</v>
      </c>
    </row>
    <row r="1037" spans="1:20">
      <c r="A1037" s="744">
        <v>5</v>
      </c>
      <c r="B1037" s="744" t="s">
        <v>1668</v>
      </c>
      <c r="C1037" s="744"/>
      <c r="D1037" s="744" t="s">
        <v>1260</v>
      </c>
      <c r="E1037" s="744" t="s">
        <v>1620</v>
      </c>
      <c r="F1037" s="744" t="s">
        <v>301</v>
      </c>
      <c r="G1037" s="745">
        <v>84749.61</v>
      </c>
      <c r="H1037" s="745">
        <v>135599.38</v>
      </c>
      <c r="I1037" s="745">
        <v>118649.46</v>
      </c>
      <c r="J1037" s="745">
        <v>189839.13</v>
      </c>
      <c r="K1037" s="745">
        <v>152549.29999999999</v>
      </c>
      <c r="L1037" s="745">
        <v>244078.89</v>
      </c>
      <c r="M1037" s="745">
        <v>203399.07</v>
      </c>
      <c r="N1037" s="745">
        <v>325438.51</v>
      </c>
      <c r="O1037" s="745">
        <v>254248.84</v>
      </c>
      <c r="P1037" s="745">
        <v>406798.14</v>
      </c>
      <c r="Q1037" s="745">
        <v>288148.68</v>
      </c>
      <c r="R1037" s="745">
        <v>461037.89</v>
      </c>
      <c r="S1037" s="745">
        <v>322048.52</v>
      </c>
      <c r="T1037" s="745">
        <v>515277.65</v>
      </c>
    </row>
    <row r="1038" spans="1:20">
      <c r="A1038" s="744">
        <v>5</v>
      </c>
      <c r="B1038" s="744" t="s">
        <v>1668</v>
      </c>
      <c r="C1038" s="744"/>
      <c r="D1038" s="744" t="s">
        <v>1260</v>
      </c>
      <c r="E1038" s="744" t="s">
        <v>1514</v>
      </c>
      <c r="F1038" s="744" t="s">
        <v>712</v>
      </c>
      <c r="G1038" s="745">
        <v>107985.15</v>
      </c>
      <c r="H1038" s="745">
        <v>188974.01</v>
      </c>
      <c r="I1038" s="745">
        <v>140071.03</v>
      </c>
      <c r="J1038" s="745">
        <v>245124.3</v>
      </c>
      <c r="K1038" s="745">
        <v>167383.98000000001</v>
      </c>
      <c r="L1038" s="745">
        <v>292921.96000000002</v>
      </c>
      <c r="M1038" s="745">
        <v>199494.09</v>
      </c>
      <c r="N1038" s="745">
        <v>349114.66</v>
      </c>
      <c r="O1038" s="745">
        <v>234788.98</v>
      </c>
      <c r="P1038" s="745">
        <v>410880.71</v>
      </c>
      <c r="Q1038" s="745">
        <v>257437.73</v>
      </c>
      <c r="R1038" s="745">
        <v>450516.03</v>
      </c>
      <c r="S1038" s="745">
        <v>279336.95</v>
      </c>
      <c r="T1038" s="745">
        <v>488839.67</v>
      </c>
    </row>
    <row r="1039" spans="1:20">
      <c r="A1039" s="744">
        <v>5</v>
      </c>
      <c r="B1039" s="744" t="s">
        <v>1668</v>
      </c>
      <c r="C1039" s="744"/>
      <c r="D1039" s="744" t="s">
        <v>1260</v>
      </c>
      <c r="E1039" s="744" t="s">
        <v>1514</v>
      </c>
      <c r="F1039" s="744" t="s">
        <v>719</v>
      </c>
      <c r="G1039" s="745">
        <v>84814.2</v>
      </c>
      <c r="H1039" s="745">
        <v>148424.85</v>
      </c>
      <c r="I1039" s="745">
        <v>111079.37</v>
      </c>
      <c r="J1039" s="745">
        <v>194388.9</v>
      </c>
      <c r="K1039" s="745">
        <v>134541.72</v>
      </c>
      <c r="L1039" s="745">
        <v>235448.01</v>
      </c>
      <c r="M1039" s="745">
        <v>164566.89000000001</v>
      </c>
      <c r="N1039" s="745">
        <v>287992.06</v>
      </c>
      <c r="O1039" s="745">
        <v>195195.16</v>
      </c>
      <c r="P1039" s="745">
        <v>341591.54</v>
      </c>
      <c r="Q1039" s="745">
        <v>215080.83</v>
      </c>
      <c r="R1039" s="745">
        <v>376391.45</v>
      </c>
      <c r="S1039" s="745">
        <v>233661.57</v>
      </c>
      <c r="T1039" s="745">
        <v>408907.75</v>
      </c>
    </row>
    <row r="1040" spans="1:20">
      <c r="A1040" s="744">
        <v>5</v>
      </c>
      <c r="B1040" s="744" t="s">
        <v>1668</v>
      </c>
      <c r="C1040" s="744"/>
      <c r="D1040" s="744" t="s">
        <v>1260</v>
      </c>
      <c r="E1040" s="744" t="s">
        <v>1514</v>
      </c>
      <c r="F1040" s="744" t="s">
        <v>726</v>
      </c>
      <c r="G1040" s="745">
        <v>81033.929999999993</v>
      </c>
      <c r="H1040" s="745">
        <v>141809.38</v>
      </c>
      <c r="I1040" s="745">
        <v>110495.32</v>
      </c>
      <c r="J1040" s="745">
        <v>193366.82</v>
      </c>
      <c r="K1040" s="745">
        <v>139913.65</v>
      </c>
      <c r="L1040" s="745">
        <v>244848.89</v>
      </c>
      <c r="M1040" s="745">
        <v>184413.14</v>
      </c>
      <c r="N1040" s="745">
        <v>322722.99</v>
      </c>
      <c r="O1040" s="745">
        <v>228511.67</v>
      </c>
      <c r="P1040" s="745">
        <v>399895.42</v>
      </c>
      <c r="Q1040" s="745">
        <v>257465.19</v>
      </c>
      <c r="R1040" s="745">
        <v>450564.09</v>
      </c>
      <c r="S1040" s="745">
        <v>286062.32</v>
      </c>
      <c r="T1040" s="745">
        <v>500609.05</v>
      </c>
    </row>
    <row r="1041" spans="1:20">
      <c r="A1041" s="744">
        <v>5</v>
      </c>
      <c r="B1041" s="744" t="s">
        <v>1668</v>
      </c>
      <c r="C1041" s="744"/>
      <c r="D1041" s="744" t="s">
        <v>1260</v>
      </c>
      <c r="E1041" s="744" t="s">
        <v>1514</v>
      </c>
      <c r="F1041" s="744" t="s">
        <v>301</v>
      </c>
      <c r="G1041" s="745">
        <v>87004.14</v>
      </c>
      <c r="H1041" s="745">
        <v>139206.62</v>
      </c>
      <c r="I1041" s="745">
        <v>121805.79</v>
      </c>
      <c r="J1041" s="745">
        <v>194889.27</v>
      </c>
      <c r="K1041" s="745">
        <v>156607.45000000001</v>
      </c>
      <c r="L1041" s="745">
        <v>250571.92</v>
      </c>
      <c r="M1041" s="745">
        <v>208809.93</v>
      </c>
      <c r="N1041" s="745">
        <v>334095.89</v>
      </c>
      <c r="O1041" s="745">
        <v>261012.41</v>
      </c>
      <c r="P1041" s="745">
        <v>417619.87</v>
      </c>
      <c r="Q1041" s="745">
        <v>295814.07</v>
      </c>
      <c r="R1041" s="745">
        <v>473302.52</v>
      </c>
      <c r="S1041" s="745">
        <v>330615.71999999997</v>
      </c>
      <c r="T1041" s="745">
        <v>528985.17000000004</v>
      </c>
    </row>
    <row r="1042" spans="1:20">
      <c r="A1042" s="744">
        <v>5</v>
      </c>
      <c r="B1042" s="744" t="s">
        <v>1668</v>
      </c>
      <c r="C1042" s="744"/>
      <c r="D1042" s="744" t="s">
        <v>1260</v>
      </c>
      <c r="E1042" s="744" t="s">
        <v>1636</v>
      </c>
      <c r="F1042" s="744" t="s">
        <v>712</v>
      </c>
      <c r="G1042" s="745">
        <v>113623.13</v>
      </c>
      <c r="H1042" s="745">
        <v>198840.47</v>
      </c>
      <c r="I1042" s="745">
        <v>147376.13</v>
      </c>
      <c r="J1042" s="745">
        <v>257908.23</v>
      </c>
      <c r="K1042" s="745">
        <v>176106.69</v>
      </c>
      <c r="L1042" s="745">
        <v>308186.71000000002</v>
      </c>
      <c r="M1042" s="745">
        <v>209880.31</v>
      </c>
      <c r="N1042" s="745">
        <v>367290.54</v>
      </c>
      <c r="O1042" s="745">
        <v>247006.52</v>
      </c>
      <c r="P1042" s="745">
        <v>432261.41</v>
      </c>
      <c r="Q1042" s="745">
        <v>270830.25</v>
      </c>
      <c r="R1042" s="745">
        <v>473952.94</v>
      </c>
      <c r="S1042" s="745">
        <v>293862.21000000002</v>
      </c>
      <c r="T1042" s="745">
        <v>514258.86</v>
      </c>
    </row>
    <row r="1043" spans="1:20">
      <c r="A1043" s="744">
        <v>5</v>
      </c>
      <c r="B1043" s="744" t="s">
        <v>1668</v>
      </c>
      <c r="C1043" s="744"/>
      <c r="D1043" s="744" t="s">
        <v>1260</v>
      </c>
      <c r="E1043" s="744" t="s">
        <v>1636</v>
      </c>
      <c r="F1043" s="744" t="s">
        <v>719</v>
      </c>
      <c r="G1043" s="745">
        <v>89293.63</v>
      </c>
      <c r="H1043" s="745">
        <v>156263.85999999999</v>
      </c>
      <c r="I1043" s="745">
        <v>116934.9</v>
      </c>
      <c r="J1043" s="745">
        <v>204636.07</v>
      </c>
      <c r="K1043" s="745">
        <v>141622.32</v>
      </c>
      <c r="L1043" s="745">
        <v>247839.06</v>
      </c>
      <c r="M1043" s="745">
        <v>173206.75</v>
      </c>
      <c r="N1043" s="745">
        <v>303111.81</v>
      </c>
      <c r="O1043" s="745">
        <v>205433.02</v>
      </c>
      <c r="P1043" s="745">
        <v>359507.79</v>
      </c>
      <c r="Q1043" s="745">
        <v>226355.51</v>
      </c>
      <c r="R1043" s="745">
        <v>396122.13</v>
      </c>
      <c r="S1043" s="745">
        <v>245903.06</v>
      </c>
      <c r="T1043" s="745">
        <v>430330.35</v>
      </c>
    </row>
    <row r="1044" spans="1:20">
      <c r="A1044" s="744">
        <v>5</v>
      </c>
      <c r="B1044" s="744" t="s">
        <v>1668</v>
      </c>
      <c r="C1044" s="744"/>
      <c r="D1044" s="744" t="s">
        <v>1260</v>
      </c>
      <c r="E1044" s="744" t="s">
        <v>1636</v>
      </c>
      <c r="F1044" s="744" t="s">
        <v>726</v>
      </c>
      <c r="G1044" s="745">
        <v>85352.75</v>
      </c>
      <c r="H1044" s="745">
        <v>149367.32</v>
      </c>
      <c r="I1044" s="745">
        <v>116394.07</v>
      </c>
      <c r="J1044" s="745">
        <v>203689.61</v>
      </c>
      <c r="K1044" s="745">
        <v>147390.16</v>
      </c>
      <c r="L1044" s="745">
        <v>257932.78</v>
      </c>
      <c r="M1044" s="745">
        <v>194274.89</v>
      </c>
      <c r="N1044" s="745">
        <v>339981.06</v>
      </c>
      <c r="O1044" s="745">
        <v>240738.63</v>
      </c>
      <c r="P1044" s="745">
        <v>421292.6</v>
      </c>
      <c r="Q1044" s="745">
        <v>271246.68</v>
      </c>
      <c r="R1044" s="745">
        <v>474681.68</v>
      </c>
      <c r="S1044" s="745">
        <v>301380.51</v>
      </c>
      <c r="T1044" s="745">
        <v>527415.88</v>
      </c>
    </row>
    <row r="1045" spans="1:20">
      <c r="A1045" s="744">
        <v>5</v>
      </c>
      <c r="B1045" s="744" t="s">
        <v>1668</v>
      </c>
      <c r="C1045" s="744"/>
      <c r="D1045" s="744" t="s">
        <v>1260</v>
      </c>
      <c r="E1045" s="744" t="s">
        <v>1636</v>
      </c>
      <c r="F1045" s="744" t="s">
        <v>301</v>
      </c>
      <c r="G1045" s="745">
        <v>91573.55</v>
      </c>
      <c r="H1045" s="745">
        <v>146517.67000000001</v>
      </c>
      <c r="I1045" s="745">
        <v>128202.96</v>
      </c>
      <c r="J1045" s="745">
        <v>205124.74</v>
      </c>
      <c r="K1045" s="745">
        <v>164832.38</v>
      </c>
      <c r="L1045" s="745">
        <v>263731.81</v>
      </c>
      <c r="M1045" s="745">
        <v>219776.51</v>
      </c>
      <c r="N1045" s="745">
        <v>351642.42</v>
      </c>
      <c r="O1045" s="745">
        <v>274720.64000000001</v>
      </c>
      <c r="P1045" s="745">
        <v>439553.02</v>
      </c>
      <c r="Q1045" s="745">
        <v>311350.05</v>
      </c>
      <c r="R1045" s="745">
        <v>498160.09</v>
      </c>
      <c r="S1045" s="745">
        <v>347979.47</v>
      </c>
      <c r="T1045" s="745">
        <v>556767.16</v>
      </c>
    </row>
    <row r="1046" spans="1:20">
      <c r="A1046" s="744">
        <v>5</v>
      </c>
      <c r="B1046" s="744" t="s">
        <v>1668</v>
      </c>
      <c r="C1046" s="744"/>
      <c r="D1046" s="744" t="s">
        <v>1260</v>
      </c>
      <c r="E1046" s="744" t="s">
        <v>1642</v>
      </c>
      <c r="F1046" s="744" t="s">
        <v>712</v>
      </c>
      <c r="G1046" s="745">
        <v>110770.84</v>
      </c>
      <c r="H1046" s="745">
        <v>193848.98</v>
      </c>
      <c r="I1046" s="745">
        <v>143663.20000000001</v>
      </c>
      <c r="J1046" s="745">
        <v>251410.61</v>
      </c>
      <c r="K1046" s="745">
        <v>171658.67</v>
      </c>
      <c r="L1046" s="745">
        <v>300402.67</v>
      </c>
      <c r="M1046" s="745">
        <v>204563.07</v>
      </c>
      <c r="N1046" s="745">
        <v>357985.37</v>
      </c>
      <c r="O1046" s="745">
        <v>240738.46</v>
      </c>
      <c r="P1046" s="745">
        <v>421292.3</v>
      </c>
      <c r="Q1046" s="745">
        <v>263951.73</v>
      </c>
      <c r="R1046" s="745">
        <v>461915.53</v>
      </c>
      <c r="S1046" s="745">
        <v>286387.99</v>
      </c>
      <c r="T1046" s="745">
        <v>501178.98</v>
      </c>
    </row>
    <row r="1047" spans="1:20">
      <c r="A1047" s="744">
        <v>5</v>
      </c>
      <c r="B1047" s="744" t="s">
        <v>1668</v>
      </c>
      <c r="C1047" s="744"/>
      <c r="D1047" s="744" t="s">
        <v>1260</v>
      </c>
      <c r="E1047" s="744" t="s">
        <v>1642</v>
      </c>
      <c r="F1047" s="744" t="s">
        <v>719</v>
      </c>
      <c r="G1047" s="745">
        <v>87136.48</v>
      </c>
      <c r="H1047" s="745">
        <v>152488.82999999999</v>
      </c>
      <c r="I1047" s="745">
        <v>114091.72</v>
      </c>
      <c r="J1047" s="745">
        <v>199660.5</v>
      </c>
      <c r="K1047" s="745">
        <v>138159.56</v>
      </c>
      <c r="L1047" s="745">
        <v>241779.24</v>
      </c>
      <c r="M1047" s="745">
        <v>168937.32</v>
      </c>
      <c r="N1047" s="745">
        <v>295640.32000000001</v>
      </c>
      <c r="O1047" s="745">
        <v>200352.77</v>
      </c>
      <c r="P1047" s="745">
        <v>350617.34</v>
      </c>
      <c r="Q1047" s="745">
        <v>220747.69</v>
      </c>
      <c r="R1047" s="745">
        <v>386308.46</v>
      </c>
      <c r="S1047" s="745">
        <v>239799.1</v>
      </c>
      <c r="T1047" s="745">
        <v>419648.42</v>
      </c>
    </row>
    <row r="1048" spans="1:20">
      <c r="A1048" s="744">
        <v>5</v>
      </c>
      <c r="B1048" s="744" t="s">
        <v>1668</v>
      </c>
      <c r="C1048" s="744"/>
      <c r="D1048" s="744" t="s">
        <v>1260</v>
      </c>
      <c r="E1048" s="744" t="s">
        <v>1642</v>
      </c>
      <c r="F1048" s="744" t="s">
        <v>726</v>
      </c>
      <c r="G1048" s="745">
        <v>83355.08</v>
      </c>
      <c r="H1048" s="745">
        <v>145871.39000000001</v>
      </c>
      <c r="I1048" s="745">
        <v>113685.89</v>
      </c>
      <c r="J1048" s="745">
        <v>198950.3</v>
      </c>
      <c r="K1048" s="745">
        <v>143972.76999999999</v>
      </c>
      <c r="L1048" s="745">
        <v>251952.34</v>
      </c>
      <c r="M1048" s="745">
        <v>189782.52</v>
      </c>
      <c r="N1048" s="745">
        <v>332119.40999999997</v>
      </c>
      <c r="O1048" s="745">
        <v>235183.31</v>
      </c>
      <c r="P1048" s="745">
        <v>411570.79</v>
      </c>
      <c r="Q1048" s="745">
        <v>264996.09000000003</v>
      </c>
      <c r="R1048" s="745">
        <v>463743.16</v>
      </c>
      <c r="S1048" s="745">
        <v>294445.34000000003</v>
      </c>
      <c r="T1048" s="745">
        <v>515279.35</v>
      </c>
    </row>
    <row r="1049" spans="1:20">
      <c r="A1049" s="744">
        <v>5</v>
      </c>
      <c r="B1049" s="744" t="s">
        <v>1668</v>
      </c>
      <c r="C1049" s="744"/>
      <c r="D1049" s="744" t="s">
        <v>1260</v>
      </c>
      <c r="E1049" s="744" t="s">
        <v>1642</v>
      </c>
      <c r="F1049" s="744" t="s">
        <v>301</v>
      </c>
      <c r="G1049" s="745">
        <v>89319.02</v>
      </c>
      <c r="H1049" s="745">
        <v>142910.44</v>
      </c>
      <c r="I1049" s="745">
        <v>125046.63</v>
      </c>
      <c r="J1049" s="745">
        <v>200074.61</v>
      </c>
      <c r="K1049" s="745">
        <v>160774.24</v>
      </c>
      <c r="L1049" s="745">
        <v>257238.79</v>
      </c>
      <c r="M1049" s="745">
        <v>214365.65</v>
      </c>
      <c r="N1049" s="745">
        <v>342985.05</v>
      </c>
      <c r="O1049" s="745">
        <v>267957.07</v>
      </c>
      <c r="P1049" s="745">
        <v>428731.31</v>
      </c>
      <c r="Q1049" s="745">
        <v>303684.67</v>
      </c>
      <c r="R1049" s="745">
        <v>485895.49</v>
      </c>
      <c r="S1049" s="745">
        <v>339412.28</v>
      </c>
      <c r="T1049" s="745">
        <v>543059.66</v>
      </c>
    </row>
    <row r="1050" spans="1:20">
      <c r="A1050" s="744">
        <v>5</v>
      </c>
      <c r="B1050" s="744" t="s">
        <v>1668</v>
      </c>
      <c r="C1050" s="744"/>
      <c r="D1050" s="744" t="s">
        <v>1276</v>
      </c>
      <c r="E1050" s="744" t="s">
        <v>1327</v>
      </c>
      <c r="F1050" s="744" t="s">
        <v>712</v>
      </c>
      <c r="G1050" s="745">
        <v>114883.91</v>
      </c>
      <c r="H1050" s="745">
        <v>201046.85</v>
      </c>
      <c r="I1050" s="745">
        <v>149078.66</v>
      </c>
      <c r="J1050" s="745">
        <v>260887.66</v>
      </c>
      <c r="K1050" s="745">
        <v>178197.91</v>
      </c>
      <c r="L1050" s="745">
        <v>311846.34999999998</v>
      </c>
      <c r="M1050" s="745">
        <v>212454.09</v>
      </c>
      <c r="N1050" s="745">
        <v>371794.67</v>
      </c>
      <c r="O1050" s="745">
        <v>250087.22</v>
      </c>
      <c r="P1050" s="745">
        <v>437652.64</v>
      </c>
      <c r="Q1050" s="745">
        <v>274237.82</v>
      </c>
      <c r="R1050" s="745">
        <v>479916.19</v>
      </c>
      <c r="S1050" s="745">
        <v>297613.65000000002</v>
      </c>
      <c r="T1050" s="745">
        <v>520823.89</v>
      </c>
    </row>
    <row r="1051" spans="1:20">
      <c r="A1051" s="744">
        <v>5</v>
      </c>
      <c r="B1051" s="744" t="s">
        <v>1668</v>
      </c>
      <c r="C1051" s="744"/>
      <c r="D1051" s="744" t="s">
        <v>1276</v>
      </c>
      <c r="E1051" s="744" t="s">
        <v>1327</v>
      </c>
      <c r="F1051" s="744" t="s">
        <v>719</v>
      </c>
      <c r="G1051" s="745">
        <v>89859.29</v>
      </c>
      <c r="H1051" s="745">
        <v>157253.75</v>
      </c>
      <c r="I1051" s="745">
        <v>117767.67</v>
      </c>
      <c r="J1051" s="745">
        <v>206093.43</v>
      </c>
      <c r="K1051" s="745">
        <v>142728.26999999999</v>
      </c>
      <c r="L1051" s="745">
        <v>249774.47</v>
      </c>
      <c r="M1051" s="745">
        <v>174732.72</v>
      </c>
      <c r="N1051" s="745">
        <v>305782.25</v>
      </c>
      <c r="O1051" s="745">
        <v>207325.91</v>
      </c>
      <c r="P1051" s="745">
        <v>362820.33</v>
      </c>
      <c r="Q1051" s="745">
        <v>228492.37</v>
      </c>
      <c r="R1051" s="745">
        <v>399861.64</v>
      </c>
      <c r="S1051" s="745">
        <v>248284.24</v>
      </c>
      <c r="T1051" s="745">
        <v>434497.42</v>
      </c>
    </row>
    <row r="1052" spans="1:20">
      <c r="A1052" s="744">
        <v>5</v>
      </c>
      <c r="B1052" s="744" t="s">
        <v>1668</v>
      </c>
      <c r="C1052" s="744"/>
      <c r="D1052" s="744" t="s">
        <v>1276</v>
      </c>
      <c r="E1052" s="744" t="s">
        <v>1327</v>
      </c>
      <c r="F1052" s="744" t="s">
        <v>726</v>
      </c>
      <c r="G1052" s="745">
        <v>85569.58</v>
      </c>
      <c r="H1052" s="745">
        <v>149746.76</v>
      </c>
      <c r="I1052" s="745">
        <v>116609.05</v>
      </c>
      <c r="J1052" s="745">
        <v>204065.84</v>
      </c>
      <c r="K1052" s="745">
        <v>147602.01999999999</v>
      </c>
      <c r="L1052" s="745">
        <v>258303.53</v>
      </c>
      <c r="M1052" s="745">
        <v>194493.22</v>
      </c>
      <c r="N1052" s="745">
        <v>340363.13</v>
      </c>
      <c r="O1052" s="745">
        <v>240951.39</v>
      </c>
      <c r="P1052" s="745">
        <v>421664.94</v>
      </c>
      <c r="Q1052" s="745">
        <v>271442.37</v>
      </c>
      <c r="R1052" s="745">
        <v>475024.14</v>
      </c>
      <c r="S1052" s="745">
        <v>301548.43</v>
      </c>
      <c r="T1052" s="745">
        <v>527709.76</v>
      </c>
    </row>
    <row r="1053" spans="1:20">
      <c r="A1053" s="744">
        <v>5</v>
      </c>
      <c r="B1053" s="744" t="s">
        <v>1668</v>
      </c>
      <c r="C1053" s="744"/>
      <c r="D1053" s="744" t="s">
        <v>1276</v>
      </c>
      <c r="E1053" s="744" t="s">
        <v>1327</v>
      </c>
      <c r="F1053" s="744" t="s">
        <v>301</v>
      </c>
      <c r="G1053" s="745">
        <v>92366.71</v>
      </c>
      <c r="H1053" s="745">
        <v>147786.74</v>
      </c>
      <c r="I1053" s="745">
        <v>129313.39</v>
      </c>
      <c r="J1053" s="745">
        <v>206901.43</v>
      </c>
      <c r="K1053" s="745">
        <v>166260.07999999999</v>
      </c>
      <c r="L1053" s="745">
        <v>266016.13</v>
      </c>
      <c r="M1053" s="745">
        <v>221680.1</v>
      </c>
      <c r="N1053" s="745">
        <v>354688.17</v>
      </c>
      <c r="O1053" s="745">
        <v>277100.13</v>
      </c>
      <c r="P1053" s="745">
        <v>443360.22</v>
      </c>
      <c r="Q1053" s="745">
        <v>314046.81</v>
      </c>
      <c r="R1053" s="745">
        <v>502474.91</v>
      </c>
      <c r="S1053" s="745">
        <v>350993.5</v>
      </c>
      <c r="T1053" s="745">
        <v>561589.61</v>
      </c>
    </row>
    <row r="1054" spans="1:20">
      <c r="A1054" s="744">
        <v>5</v>
      </c>
      <c r="B1054" s="744" t="s">
        <v>1668</v>
      </c>
      <c r="C1054" s="744"/>
      <c r="D1054" s="744" t="s">
        <v>1276</v>
      </c>
      <c r="E1054" s="744" t="s">
        <v>1372</v>
      </c>
      <c r="F1054" s="744" t="s">
        <v>712</v>
      </c>
      <c r="G1054" s="745">
        <v>115878.33</v>
      </c>
      <c r="H1054" s="745">
        <v>202787.08</v>
      </c>
      <c r="I1054" s="745">
        <v>150298.19</v>
      </c>
      <c r="J1054" s="745">
        <v>263021.83</v>
      </c>
      <c r="K1054" s="745">
        <v>179595.79</v>
      </c>
      <c r="L1054" s="745">
        <v>314292.64</v>
      </c>
      <c r="M1054" s="745">
        <v>214034.81</v>
      </c>
      <c r="N1054" s="745">
        <v>374560.92</v>
      </c>
      <c r="O1054" s="745">
        <v>251893.56</v>
      </c>
      <c r="P1054" s="745">
        <v>440813.74</v>
      </c>
      <c r="Q1054" s="745">
        <v>276187.28000000003</v>
      </c>
      <c r="R1054" s="745">
        <v>483327.75</v>
      </c>
      <c r="S1054" s="745">
        <v>299672.34000000003</v>
      </c>
      <c r="T1054" s="745">
        <v>524426.59</v>
      </c>
    </row>
    <row r="1055" spans="1:20">
      <c r="A1055" s="744">
        <v>5</v>
      </c>
      <c r="B1055" s="744" t="s">
        <v>1668</v>
      </c>
      <c r="C1055" s="744"/>
      <c r="D1055" s="744" t="s">
        <v>1276</v>
      </c>
      <c r="E1055" s="744" t="s">
        <v>1372</v>
      </c>
      <c r="F1055" s="744" t="s">
        <v>719</v>
      </c>
      <c r="G1055" s="745">
        <v>91085.41</v>
      </c>
      <c r="H1055" s="745">
        <v>159399.47</v>
      </c>
      <c r="I1055" s="745">
        <v>119277.11</v>
      </c>
      <c r="J1055" s="745">
        <v>208734.95</v>
      </c>
      <c r="K1055" s="745">
        <v>144454.57</v>
      </c>
      <c r="L1055" s="745">
        <v>252795.5</v>
      </c>
      <c r="M1055" s="745">
        <v>176662.71</v>
      </c>
      <c r="N1055" s="745">
        <v>309159.74</v>
      </c>
      <c r="O1055" s="745">
        <v>209528.18</v>
      </c>
      <c r="P1055" s="745">
        <v>366674.32</v>
      </c>
      <c r="Q1055" s="745">
        <v>230865.4</v>
      </c>
      <c r="R1055" s="745">
        <v>404014.44</v>
      </c>
      <c r="S1055" s="745">
        <v>250799.67</v>
      </c>
      <c r="T1055" s="745">
        <v>438899.43</v>
      </c>
    </row>
    <row r="1056" spans="1:20">
      <c r="A1056" s="744">
        <v>5</v>
      </c>
      <c r="B1056" s="744" t="s">
        <v>1668</v>
      </c>
      <c r="C1056" s="744"/>
      <c r="D1056" s="744" t="s">
        <v>1276</v>
      </c>
      <c r="E1056" s="744" t="s">
        <v>1372</v>
      </c>
      <c r="F1056" s="744" t="s">
        <v>726</v>
      </c>
      <c r="G1056" s="745">
        <v>87080.29</v>
      </c>
      <c r="H1056" s="745">
        <v>152390.5</v>
      </c>
      <c r="I1056" s="745">
        <v>118753.57</v>
      </c>
      <c r="J1056" s="745">
        <v>207818.75</v>
      </c>
      <c r="K1056" s="745">
        <v>150380.76999999999</v>
      </c>
      <c r="L1056" s="745">
        <v>263166.34999999998</v>
      </c>
      <c r="M1056" s="745">
        <v>198219.61</v>
      </c>
      <c r="N1056" s="745">
        <v>346884.32</v>
      </c>
      <c r="O1056" s="745">
        <v>245629.43</v>
      </c>
      <c r="P1056" s="745">
        <v>429851.5</v>
      </c>
      <c r="Q1056" s="745">
        <v>276759.28999999998</v>
      </c>
      <c r="R1056" s="745">
        <v>484328.76</v>
      </c>
      <c r="S1056" s="745">
        <v>307507.8</v>
      </c>
      <c r="T1056" s="745">
        <v>538138.66</v>
      </c>
    </row>
    <row r="1057" spans="1:20">
      <c r="A1057" s="744">
        <v>5</v>
      </c>
      <c r="B1057" s="744" t="s">
        <v>1668</v>
      </c>
      <c r="C1057" s="744"/>
      <c r="D1057" s="744" t="s">
        <v>1276</v>
      </c>
      <c r="E1057" s="744" t="s">
        <v>1372</v>
      </c>
      <c r="F1057" s="744" t="s">
        <v>301</v>
      </c>
      <c r="G1057" s="745">
        <v>93401.32</v>
      </c>
      <c r="H1057" s="745">
        <v>149442.10999999999</v>
      </c>
      <c r="I1057" s="745">
        <v>130761.84</v>
      </c>
      <c r="J1057" s="745">
        <v>209218.95</v>
      </c>
      <c r="K1057" s="745">
        <v>168122.37</v>
      </c>
      <c r="L1057" s="745">
        <v>268995.78999999998</v>
      </c>
      <c r="M1057" s="745">
        <v>224163.16</v>
      </c>
      <c r="N1057" s="745">
        <v>358661.06</v>
      </c>
      <c r="O1057" s="745">
        <v>280203.95</v>
      </c>
      <c r="P1057" s="745">
        <v>448326.32</v>
      </c>
      <c r="Q1057" s="745">
        <v>317564.46999999997</v>
      </c>
      <c r="R1057" s="745">
        <v>508103.17</v>
      </c>
      <c r="S1057" s="745">
        <v>354925</v>
      </c>
      <c r="T1057" s="745">
        <v>567880.01</v>
      </c>
    </row>
    <row r="1058" spans="1:20">
      <c r="A1058" s="744">
        <v>5</v>
      </c>
      <c r="B1058" s="744" t="s">
        <v>1668</v>
      </c>
      <c r="C1058" s="744"/>
      <c r="D1058" s="744" t="s">
        <v>1276</v>
      </c>
      <c r="E1058" s="744" t="s">
        <v>1418</v>
      </c>
      <c r="F1058" s="744" t="s">
        <v>712</v>
      </c>
      <c r="G1058" s="745">
        <v>118861.57</v>
      </c>
      <c r="H1058" s="745">
        <v>208007.75</v>
      </c>
      <c r="I1058" s="745">
        <v>153956.75</v>
      </c>
      <c r="J1058" s="745">
        <v>269424.31</v>
      </c>
      <c r="K1058" s="745">
        <v>183789.42</v>
      </c>
      <c r="L1058" s="745">
        <v>321631.48</v>
      </c>
      <c r="M1058" s="745">
        <v>218776.95</v>
      </c>
      <c r="N1058" s="745">
        <v>382859.66</v>
      </c>
      <c r="O1058" s="745">
        <v>257312.56</v>
      </c>
      <c r="P1058" s="745">
        <v>450296.97</v>
      </c>
      <c r="Q1058" s="745">
        <v>282035.64</v>
      </c>
      <c r="R1058" s="745">
        <v>493562.37</v>
      </c>
      <c r="S1058" s="745">
        <v>305848.36</v>
      </c>
      <c r="T1058" s="745">
        <v>535234.63</v>
      </c>
    </row>
    <row r="1059" spans="1:20">
      <c r="A1059" s="744">
        <v>5</v>
      </c>
      <c r="B1059" s="744" t="s">
        <v>1668</v>
      </c>
      <c r="C1059" s="744"/>
      <c r="D1059" s="744" t="s">
        <v>1276</v>
      </c>
      <c r="E1059" s="744" t="s">
        <v>1418</v>
      </c>
      <c r="F1059" s="744" t="s">
        <v>719</v>
      </c>
      <c r="G1059" s="745">
        <v>94763.78</v>
      </c>
      <c r="H1059" s="745">
        <v>165836.62</v>
      </c>
      <c r="I1059" s="745">
        <v>123805.43</v>
      </c>
      <c r="J1059" s="745">
        <v>216659.5</v>
      </c>
      <c r="K1059" s="745">
        <v>149633.47</v>
      </c>
      <c r="L1059" s="745">
        <v>261858.57</v>
      </c>
      <c r="M1059" s="745">
        <v>182452.66</v>
      </c>
      <c r="N1059" s="745">
        <v>319292.15999999997</v>
      </c>
      <c r="O1059" s="745">
        <v>216134.99</v>
      </c>
      <c r="P1059" s="745">
        <v>378236.23</v>
      </c>
      <c r="Q1059" s="745">
        <v>237984.46</v>
      </c>
      <c r="R1059" s="745">
        <v>416472.81</v>
      </c>
      <c r="S1059" s="745">
        <v>258345.96</v>
      </c>
      <c r="T1059" s="745">
        <v>452105.43</v>
      </c>
    </row>
    <row r="1060" spans="1:20">
      <c r="A1060" s="744">
        <v>5</v>
      </c>
      <c r="B1060" s="744" t="s">
        <v>1668</v>
      </c>
      <c r="C1060" s="744"/>
      <c r="D1060" s="744" t="s">
        <v>1276</v>
      </c>
      <c r="E1060" s="744" t="s">
        <v>1418</v>
      </c>
      <c r="F1060" s="744" t="s">
        <v>726</v>
      </c>
      <c r="G1060" s="745">
        <v>91612.42</v>
      </c>
      <c r="H1060" s="745">
        <v>160321.73000000001</v>
      </c>
      <c r="I1060" s="745">
        <v>125187.12</v>
      </c>
      <c r="J1060" s="745">
        <v>219077.46</v>
      </c>
      <c r="K1060" s="745">
        <v>158717.03</v>
      </c>
      <c r="L1060" s="745">
        <v>277754.8</v>
      </c>
      <c r="M1060" s="745">
        <v>209398.77</v>
      </c>
      <c r="N1060" s="745">
        <v>366447.85</v>
      </c>
      <c r="O1060" s="745">
        <v>259663.52</v>
      </c>
      <c r="P1060" s="745">
        <v>454411.16</v>
      </c>
      <c r="Q1060" s="745">
        <v>292710.03999999998</v>
      </c>
      <c r="R1060" s="745">
        <v>512242.57</v>
      </c>
      <c r="S1060" s="745">
        <v>325385.90000000002</v>
      </c>
      <c r="T1060" s="745">
        <v>569425.31999999995</v>
      </c>
    </row>
    <row r="1061" spans="1:20">
      <c r="A1061" s="744">
        <v>5</v>
      </c>
      <c r="B1061" s="744" t="s">
        <v>1668</v>
      </c>
      <c r="C1061" s="744"/>
      <c r="D1061" s="744" t="s">
        <v>1276</v>
      </c>
      <c r="E1061" s="744" t="s">
        <v>1418</v>
      </c>
      <c r="F1061" s="744" t="s">
        <v>301</v>
      </c>
      <c r="G1061" s="745">
        <v>96505.12</v>
      </c>
      <c r="H1061" s="745">
        <v>154408.20000000001</v>
      </c>
      <c r="I1061" s="745">
        <v>135107.17000000001</v>
      </c>
      <c r="J1061" s="745">
        <v>216171.48</v>
      </c>
      <c r="K1061" s="745">
        <v>173709.22</v>
      </c>
      <c r="L1061" s="745">
        <v>277934.76</v>
      </c>
      <c r="M1061" s="745">
        <v>231612.3</v>
      </c>
      <c r="N1061" s="745">
        <v>370579.69</v>
      </c>
      <c r="O1061" s="745">
        <v>289515.37</v>
      </c>
      <c r="P1061" s="745">
        <v>463224.61</v>
      </c>
      <c r="Q1061" s="745">
        <v>328117.42</v>
      </c>
      <c r="R1061" s="745">
        <v>524987.89</v>
      </c>
      <c r="S1061" s="745">
        <v>366719.47</v>
      </c>
      <c r="T1061" s="745">
        <v>586751.17000000004</v>
      </c>
    </row>
    <row r="1062" spans="1:20">
      <c r="A1062" s="744">
        <v>5</v>
      </c>
      <c r="B1062" s="744" t="s">
        <v>1668</v>
      </c>
      <c r="C1062" s="744"/>
      <c r="D1062" s="744" t="s">
        <v>1276</v>
      </c>
      <c r="E1062" s="744" t="s">
        <v>1460</v>
      </c>
      <c r="F1062" s="744" t="s">
        <v>712</v>
      </c>
      <c r="G1062" s="745">
        <v>121980.22</v>
      </c>
      <c r="H1062" s="745">
        <v>213465.39</v>
      </c>
      <c r="I1062" s="745">
        <v>158152.68</v>
      </c>
      <c r="J1062" s="745">
        <v>276767.19</v>
      </c>
      <c r="K1062" s="745">
        <v>188930.78</v>
      </c>
      <c r="L1062" s="745">
        <v>330628.86</v>
      </c>
      <c r="M1062" s="745">
        <v>225087.25</v>
      </c>
      <c r="N1062" s="745">
        <v>393902.69</v>
      </c>
      <c r="O1062" s="745">
        <v>264854.98</v>
      </c>
      <c r="P1062" s="745">
        <v>463496.21</v>
      </c>
      <c r="Q1062" s="745">
        <v>290372.27</v>
      </c>
      <c r="R1062" s="745">
        <v>508151.47</v>
      </c>
      <c r="S1062" s="745">
        <v>315015.33</v>
      </c>
      <c r="T1062" s="745">
        <v>551276.84</v>
      </c>
    </row>
    <row r="1063" spans="1:20">
      <c r="A1063" s="744">
        <v>5</v>
      </c>
      <c r="B1063" s="744" t="s">
        <v>1668</v>
      </c>
      <c r="C1063" s="744"/>
      <c r="D1063" s="744" t="s">
        <v>1276</v>
      </c>
      <c r="E1063" s="744" t="s">
        <v>1460</v>
      </c>
      <c r="F1063" s="744" t="s">
        <v>719</v>
      </c>
      <c r="G1063" s="745">
        <v>96260.47</v>
      </c>
      <c r="H1063" s="745">
        <v>168455.81</v>
      </c>
      <c r="I1063" s="745">
        <v>125971.94</v>
      </c>
      <c r="J1063" s="745">
        <v>220450.9</v>
      </c>
      <c r="K1063" s="745">
        <v>152475.87</v>
      </c>
      <c r="L1063" s="745">
        <v>266832.77</v>
      </c>
      <c r="M1063" s="745">
        <v>186318.06</v>
      </c>
      <c r="N1063" s="745">
        <v>326056.61</v>
      </c>
      <c r="O1063" s="745">
        <v>220905.85</v>
      </c>
      <c r="P1063" s="745">
        <v>386585.23</v>
      </c>
      <c r="Q1063" s="745">
        <v>243356.1</v>
      </c>
      <c r="R1063" s="745">
        <v>425873.18</v>
      </c>
      <c r="S1063" s="745">
        <v>264315.65999999997</v>
      </c>
      <c r="T1063" s="745">
        <v>462552.4</v>
      </c>
    </row>
    <row r="1064" spans="1:20">
      <c r="A1064" s="744">
        <v>5</v>
      </c>
      <c r="B1064" s="744" t="s">
        <v>1668</v>
      </c>
      <c r="C1064" s="744"/>
      <c r="D1064" s="744" t="s">
        <v>1276</v>
      </c>
      <c r="E1064" s="744" t="s">
        <v>1460</v>
      </c>
      <c r="F1064" s="744" t="s">
        <v>726</v>
      </c>
      <c r="G1064" s="745">
        <v>92316.2</v>
      </c>
      <c r="H1064" s="745">
        <v>161553.35</v>
      </c>
      <c r="I1064" s="745">
        <v>125965.75999999999</v>
      </c>
      <c r="J1064" s="745">
        <v>220440.08</v>
      </c>
      <c r="K1064" s="745">
        <v>159567.51999999999</v>
      </c>
      <c r="L1064" s="745">
        <v>279243.15000000002</v>
      </c>
      <c r="M1064" s="745">
        <v>210383.06</v>
      </c>
      <c r="N1064" s="745">
        <v>368170.36</v>
      </c>
      <c r="O1064" s="745">
        <v>260753.56</v>
      </c>
      <c r="P1064" s="745">
        <v>456318.73</v>
      </c>
      <c r="Q1064" s="745">
        <v>293839.38</v>
      </c>
      <c r="R1064" s="745">
        <v>514218.92</v>
      </c>
      <c r="S1064" s="745">
        <v>326529.59999999998</v>
      </c>
      <c r="T1064" s="745">
        <v>571426.80000000005</v>
      </c>
    </row>
    <row r="1065" spans="1:20">
      <c r="A1065" s="744">
        <v>5</v>
      </c>
      <c r="B1065" s="744" t="s">
        <v>1668</v>
      </c>
      <c r="C1065" s="744"/>
      <c r="D1065" s="744" t="s">
        <v>1276</v>
      </c>
      <c r="E1065" s="744" t="s">
        <v>1460</v>
      </c>
      <c r="F1065" s="744" t="s">
        <v>301</v>
      </c>
      <c r="G1065" s="745">
        <v>98518.2</v>
      </c>
      <c r="H1065" s="745">
        <v>157629.13</v>
      </c>
      <c r="I1065" s="745">
        <v>137925.49</v>
      </c>
      <c r="J1065" s="745">
        <v>220680.78</v>
      </c>
      <c r="K1065" s="745">
        <v>177332.77</v>
      </c>
      <c r="L1065" s="745">
        <v>283732.43</v>
      </c>
      <c r="M1065" s="745">
        <v>236443.69</v>
      </c>
      <c r="N1065" s="745">
        <v>378309.91</v>
      </c>
      <c r="O1065" s="745">
        <v>295554.61</v>
      </c>
      <c r="P1065" s="745">
        <v>472887.39</v>
      </c>
      <c r="Q1065" s="745">
        <v>334961.90000000002</v>
      </c>
      <c r="R1065" s="745">
        <v>535939.04</v>
      </c>
      <c r="S1065" s="745">
        <v>374369.18</v>
      </c>
      <c r="T1065" s="745">
        <v>598990.68999999994</v>
      </c>
    </row>
    <row r="1066" spans="1:20">
      <c r="A1066" s="744">
        <v>5</v>
      </c>
      <c r="B1066" s="744" t="s">
        <v>1668</v>
      </c>
      <c r="C1066" s="744"/>
      <c r="D1066" s="744" t="s">
        <v>1276</v>
      </c>
      <c r="E1066" s="744" t="s">
        <v>1499</v>
      </c>
      <c r="F1066" s="744" t="s">
        <v>712</v>
      </c>
      <c r="G1066" s="745">
        <v>115017.09</v>
      </c>
      <c r="H1066" s="745">
        <v>201279.91</v>
      </c>
      <c r="I1066" s="745">
        <v>149320.16</v>
      </c>
      <c r="J1066" s="745">
        <v>261310.28</v>
      </c>
      <c r="K1066" s="745">
        <v>178544.58</v>
      </c>
      <c r="L1066" s="745">
        <v>312453.01</v>
      </c>
      <c r="M1066" s="745">
        <v>212950.62</v>
      </c>
      <c r="N1066" s="745">
        <v>372663.59</v>
      </c>
      <c r="O1066" s="745">
        <v>250724.4</v>
      </c>
      <c r="P1066" s="745">
        <v>438767.7</v>
      </c>
      <c r="Q1066" s="745">
        <v>274966.88</v>
      </c>
      <c r="R1066" s="745">
        <v>481192.03</v>
      </c>
      <c r="S1066" s="745">
        <v>298460.03000000003</v>
      </c>
      <c r="T1066" s="745">
        <v>522305.05</v>
      </c>
    </row>
    <row r="1067" spans="1:20">
      <c r="A1067" s="744">
        <v>5</v>
      </c>
      <c r="B1067" s="744" t="s">
        <v>1668</v>
      </c>
      <c r="C1067" s="744"/>
      <c r="D1067" s="744" t="s">
        <v>1276</v>
      </c>
      <c r="E1067" s="744" t="s">
        <v>1499</v>
      </c>
      <c r="F1067" s="744" t="s">
        <v>719</v>
      </c>
      <c r="G1067" s="745">
        <v>89529.05</v>
      </c>
      <c r="H1067" s="745">
        <v>156675.82999999999</v>
      </c>
      <c r="I1067" s="745">
        <v>117429.34</v>
      </c>
      <c r="J1067" s="745">
        <v>205501.35</v>
      </c>
      <c r="K1067" s="745">
        <v>142418.09</v>
      </c>
      <c r="L1067" s="745">
        <v>249231.66</v>
      </c>
      <c r="M1067" s="745">
        <v>174530.7</v>
      </c>
      <c r="N1067" s="745">
        <v>305428.73</v>
      </c>
      <c r="O1067" s="745">
        <v>207171.21</v>
      </c>
      <c r="P1067" s="745">
        <v>362549.61</v>
      </c>
      <c r="Q1067" s="745">
        <v>228374.28</v>
      </c>
      <c r="R1067" s="745">
        <v>399654.99</v>
      </c>
      <c r="S1067" s="745">
        <v>248217.11</v>
      </c>
      <c r="T1067" s="745">
        <v>434379.94</v>
      </c>
    </row>
    <row r="1068" spans="1:20">
      <c r="A1068" s="744">
        <v>5</v>
      </c>
      <c r="B1068" s="744" t="s">
        <v>1668</v>
      </c>
      <c r="C1068" s="744"/>
      <c r="D1068" s="744" t="s">
        <v>1276</v>
      </c>
      <c r="E1068" s="744" t="s">
        <v>1499</v>
      </c>
      <c r="F1068" s="744" t="s">
        <v>726</v>
      </c>
      <c r="G1068" s="745">
        <v>84922.63</v>
      </c>
      <c r="H1068" s="745">
        <v>148614.60999999999</v>
      </c>
      <c r="I1068" s="745">
        <v>115644.29</v>
      </c>
      <c r="J1068" s="745">
        <v>202377.5</v>
      </c>
      <c r="K1068" s="745">
        <v>146318.57</v>
      </c>
      <c r="L1068" s="745">
        <v>256057.5</v>
      </c>
      <c r="M1068" s="745">
        <v>192739.19</v>
      </c>
      <c r="N1068" s="745">
        <v>337293.57</v>
      </c>
      <c r="O1068" s="745">
        <v>238718.76</v>
      </c>
      <c r="P1068" s="745">
        <v>417757.82</v>
      </c>
      <c r="Q1068" s="745">
        <v>268881.75</v>
      </c>
      <c r="R1068" s="745">
        <v>470543.07</v>
      </c>
      <c r="S1068" s="745">
        <v>298652.71000000002</v>
      </c>
      <c r="T1068" s="745">
        <v>522642.25</v>
      </c>
    </row>
    <row r="1069" spans="1:20">
      <c r="A1069" s="744">
        <v>5</v>
      </c>
      <c r="B1069" s="744" t="s">
        <v>1668</v>
      </c>
      <c r="C1069" s="744"/>
      <c r="D1069" s="744" t="s">
        <v>1276</v>
      </c>
      <c r="E1069" s="744" t="s">
        <v>1499</v>
      </c>
      <c r="F1069" s="744" t="s">
        <v>301</v>
      </c>
      <c r="G1069" s="745">
        <v>92245.99</v>
      </c>
      <c r="H1069" s="745">
        <v>147593.57999999999</v>
      </c>
      <c r="I1069" s="745">
        <v>129144.38</v>
      </c>
      <c r="J1069" s="745">
        <v>206631.02</v>
      </c>
      <c r="K1069" s="745">
        <v>166042.78</v>
      </c>
      <c r="L1069" s="745">
        <v>265668.45</v>
      </c>
      <c r="M1069" s="745">
        <v>221390.37</v>
      </c>
      <c r="N1069" s="745">
        <v>354224.6</v>
      </c>
      <c r="O1069" s="745">
        <v>276737.96999999997</v>
      </c>
      <c r="P1069" s="745">
        <v>442780.75</v>
      </c>
      <c r="Q1069" s="745">
        <v>313636.36</v>
      </c>
      <c r="R1069" s="745">
        <v>501818.19</v>
      </c>
      <c r="S1069" s="745">
        <v>350534.76</v>
      </c>
      <c r="T1069" s="745">
        <v>560855.62</v>
      </c>
    </row>
    <row r="1070" spans="1:20">
      <c r="A1070" s="744">
        <v>5</v>
      </c>
      <c r="B1070" s="744" t="s">
        <v>1668</v>
      </c>
      <c r="C1070" s="744"/>
      <c r="D1070" s="744" t="s">
        <v>1276</v>
      </c>
      <c r="E1070" s="744" t="s">
        <v>1534</v>
      </c>
      <c r="F1070" s="744" t="s">
        <v>712</v>
      </c>
      <c r="G1070" s="745">
        <v>117005.93</v>
      </c>
      <c r="H1070" s="745">
        <v>204760.37</v>
      </c>
      <c r="I1070" s="745">
        <v>151759.21</v>
      </c>
      <c r="J1070" s="745">
        <v>265578.61</v>
      </c>
      <c r="K1070" s="745">
        <v>181340.34</v>
      </c>
      <c r="L1070" s="745">
        <v>317345.59000000003</v>
      </c>
      <c r="M1070" s="745">
        <v>216112.06</v>
      </c>
      <c r="N1070" s="745">
        <v>378196.1</v>
      </c>
      <c r="O1070" s="745">
        <v>254337.07</v>
      </c>
      <c r="P1070" s="745">
        <v>445089.88</v>
      </c>
      <c r="Q1070" s="745">
        <v>278865.78999999998</v>
      </c>
      <c r="R1070" s="745">
        <v>488015.13</v>
      </c>
      <c r="S1070" s="745">
        <v>302577.39</v>
      </c>
      <c r="T1070" s="745">
        <v>529510.43000000005</v>
      </c>
    </row>
    <row r="1071" spans="1:20">
      <c r="A1071" s="744">
        <v>5</v>
      </c>
      <c r="B1071" s="744" t="s">
        <v>1668</v>
      </c>
      <c r="C1071" s="744"/>
      <c r="D1071" s="744" t="s">
        <v>1276</v>
      </c>
      <c r="E1071" s="744" t="s">
        <v>1534</v>
      </c>
      <c r="F1071" s="744" t="s">
        <v>719</v>
      </c>
      <c r="G1071" s="745">
        <v>91981.3</v>
      </c>
      <c r="H1071" s="745">
        <v>160967.26999999999</v>
      </c>
      <c r="I1071" s="745">
        <v>120448.22</v>
      </c>
      <c r="J1071" s="745">
        <v>210784.38</v>
      </c>
      <c r="K1071" s="745">
        <v>145870.69</v>
      </c>
      <c r="L1071" s="745">
        <v>255273.71</v>
      </c>
      <c r="M1071" s="745">
        <v>178390.68</v>
      </c>
      <c r="N1071" s="745">
        <v>312183.69</v>
      </c>
      <c r="O1071" s="745">
        <v>211575.75</v>
      </c>
      <c r="P1071" s="745">
        <v>370257.57</v>
      </c>
      <c r="Q1071" s="745">
        <v>233120.33</v>
      </c>
      <c r="R1071" s="745">
        <v>407960.58</v>
      </c>
      <c r="S1071" s="745">
        <v>253247.97</v>
      </c>
      <c r="T1071" s="745">
        <v>443183.95</v>
      </c>
    </row>
    <row r="1072" spans="1:20">
      <c r="A1072" s="744">
        <v>5</v>
      </c>
      <c r="B1072" s="744" t="s">
        <v>1668</v>
      </c>
      <c r="C1072" s="744"/>
      <c r="D1072" s="744" t="s">
        <v>1276</v>
      </c>
      <c r="E1072" s="744" t="s">
        <v>1534</v>
      </c>
      <c r="F1072" s="744" t="s">
        <v>726</v>
      </c>
      <c r="G1072" s="745">
        <v>87944.05</v>
      </c>
      <c r="H1072" s="745">
        <v>153902.09</v>
      </c>
      <c r="I1072" s="745">
        <v>119933.32</v>
      </c>
      <c r="J1072" s="745">
        <v>209883.31</v>
      </c>
      <c r="K1072" s="745">
        <v>151876.07</v>
      </c>
      <c r="L1072" s="745">
        <v>265783.13</v>
      </c>
      <c r="M1072" s="745">
        <v>200191.96</v>
      </c>
      <c r="N1072" s="745">
        <v>350335.93</v>
      </c>
      <c r="O1072" s="745">
        <v>248074.82</v>
      </c>
      <c r="P1072" s="745">
        <v>434130.94</v>
      </c>
      <c r="Q1072" s="745">
        <v>279515.59000000003</v>
      </c>
      <c r="R1072" s="745">
        <v>489152.28</v>
      </c>
      <c r="S1072" s="745">
        <v>310571.44</v>
      </c>
      <c r="T1072" s="745">
        <v>543500.02</v>
      </c>
    </row>
    <row r="1073" spans="1:20">
      <c r="A1073" s="744">
        <v>5</v>
      </c>
      <c r="B1073" s="744" t="s">
        <v>1668</v>
      </c>
      <c r="C1073" s="744"/>
      <c r="D1073" s="744" t="s">
        <v>1276</v>
      </c>
      <c r="E1073" s="744" t="s">
        <v>1534</v>
      </c>
      <c r="F1073" s="744" t="s">
        <v>301</v>
      </c>
      <c r="G1073" s="745">
        <v>94315.199999999997</v>
      </c>
      <c r="H1073" s="745">
        <v>150904.32000000001</v>
      </c>
      <c r="I1073" s="745">
        <v>132041.28</v>
      </c>
      <c r="J1073" s="745">
        <v>211266.05</v>
      </c>
      <c r="K1073" s="745">
        <v>169767.36</v>
      </c>
      <c r="L1073" s="745">
        <v>271627.77</v>
      </c>
      <c r="M1073" s="745">
        <v>226356.47</v>
      </c>
      <c r="N1073" s="745">
        <v>362170.36</v>
      </c>
      <c r="O1073" s="745">
        <v>282945.59000000003</v>
      </c>
      <c r="P1073" s="745">
        <v>452712.95</v>
      </c>
      <c r="Q1073" s="745">
        <v>320671.67</v>
      </c>
      <c r="R1073" s="745">
        <v>513074.68</v>
      </c>
      <c r="S1073" s="745">
        <v>358397.75</v>
      </c>
      <c r="T1073" s="745">
        <v>573436.41</v>
      </c>
    </row>
    <row r="1074" spans="1:20">
      <c r="A1074" s="744">
        <v>5</v>
      </c>
      <c r="B1074" s="744" t="s">
        <v>1668</v>
      </c>
      <c r="C1074" s="744"/>
      <c r="D1074" s="744" t="s">
        <v>1276</v>
      </c>
      <c r="E1074" s="744" t="s">
        <v>1561</v>
      </c>
      <c r="F1074" s="744" t="s">
        <v>712</v>
      </c>
      <c r="G1074" s="745">
        <v>119061.34</v>
      </c>
      <c r="H1074" s="745">
        <v>208357.35</v>
      </c>
      <c r="I1074" s="745">
        <v>154319</v>
      </c>
      <c r="J1074" s="745">
        <v>270058.25</v>
      </c>
      <c r="K1074" s="745">
        <v>184309.42</v>
      </c>
      <c r="L1074" s="745">
        <v>322541.49</v>
      </c>
      <c r="M1074" s="745">
        <v>219521.75</v>
      </c>
      <c r="N1074" s="745">
        <v>384163.06</v>
      </c>
      <c r="O1074" s="745">
        <v>258268.32</v>
      </c>
      <c r="P1074" s="745">
        <v>451969.57</v>
      </c>
      <c r="Q1074" s="745">
        <v>283129.21999999997</v>
      </c>
      <c r="R1074" s="745">
        <v>495476.13</v>
      </c>
      <c r="S1074" s="745">
        <v>307117.93</v>
      </c>
      <c r="T1074" s="745">
        <v>537456.37</v>
      </c>
    </row>
    <row r="1075" spans="1:20">
      <c r="A1075" s="744">
        <v>5</v>
      </c>
      <c r="B1075" s="744" t="s">
        <v>1668</v>
      </c>
      <c r="C1075" s="744"/>
      <c r="D1075" s="744" t="s">
        <v>1276</v>
      </c>
      <c r="E1075" s="744" t="s">
        <v>1561</v>
      </c>
      <c r="F1075" s="744" t="s">
        <v>719</v>
      </c>
      <c r="G1075" s="745">
        <v>94268.43</v>
      </c>
      <c r="H1075" s="745">
        <v>164969.75</v>
      </c>
      <c r="I1075" s="745">
        <v>123297.93</v>
      </c>
      <c r="J1075" s="745">
        <v>215771.37</v>
      </c>
      <c r="K1075" s="745">
        <v>149168.20000000001</v>
      </c>
      <c r="L1075" s="745">
        <v>261044.35</v>
      </c>
      <c r="M1075" s="745">
        <v>182149.64</v>
      </c>
      <c r="N1075" s="745">
        <v>318761.87</v>
      </c>
      <c r="O1075" s="745">
        <v>215902.94</v>
      </c>
      <c r="P1075" s="745">
        <v>377830.15</v>
      </c>
      <c r="Q1075" s="745">
        <v>237807.33</v>
      </c>
      <c r="R1075" s="745">
        <v>416162.83</v>
      </c>
      <c r="S1075" s="745">
        <v>258245.26</v>
      </c>
      <c r="T1075" s="745">
        <v>451929.21</v>
      </c>
    </row>
    <row r="1076" spans="1:20">
      <c r="A1076" s="744">
        <v>5</v>
      </c>
      <c r="B1076" s="744" t="s">
        <v>1668</v>
      </c>
      <c r="C1076" s="744"/>
      <c r="D1076" s="744" t="s">
        <v>1276</v>
      </c>
      <c r="E1076" s="744" t="s">
        <v>1561</v>
      </c>
      <c r="F1076" s="744" t="s">
        <v>726</v>
      </c>
      <c r="G1076" s="745">
        <v>90642</v>
      </c>
      <c r="H1076" s="745">
        <v>158623.49</v>
      </c>
      <c r="I1076" s="745">
        <v>123739.96</v>
      </c>
      <c r="J1076" s="745">
        <v>216544.94</v>
      </c>
      <c r="K1076" s="745">
        <v>156791.85</v>
      </c>
      <c r="L1076" s="745">
        <v>274385.74</v>
      </c>
      <c r="M1076" s="745">
        <v>206767.71</v>
      </c>
      <c r="N1076" s="745">
        <v>361843.49</v>
      </c>
      <c r="O1076" s="745">
        <v>256314.56</v>
      </c>
      <c r="P1076" s="745">
        <v>448550.47</v>
      </c>
      <c r="Q1076" s="745">
        <v>288869.09999999998</v>
      </c>
      <c r="R1076" s="745">
        <v>505520.93</v>
      </c>
      <c r="S1076" s="745">
        <v>321042.3</v>
      </c>
      <c r="T1076" s="745">
        <v>561824.02</v>
      </c>
    </row>
    <row r="1077" spans="1:20">
      <c r="A1077" s="744">
        <v>5</v>
      </c>
      <c r="B1077" s="744" t="s">
        <v>1668</v>
      </c>
      <c r="C1077" s="744"/>
      <c r="D1077" s="744" t="s">
        <v>1276</v>
      </c>
      <c r="E1077" s="744" t="s">
        <v>1561</v>
      </c>
      <c r="F1077" s="744" t="s">
        <v>301</v>
      </c>
      <c r="G1077" s="745">
        <v>96324.04</v>
      </c>
      <c r="H1077" s="745">
        <v>154118.47</v>
      </c>
      <c r="I1077" s="745">
        <v>134853.66</v>
      </c>
      <c r="J1077" s="745">
        <v>215765.86</v>
      </c>
      <c r="K1077" s="745">
        <v>173383.28</v>
      </c>
      <c r="L1077" s="745">
        <v>277413.25</v>
      </c>
      <c r="M1077" s="745">
        <v>231177.7</v>
      </c>
      <c r="N1077" s="745">
        <v>369884.33</v>
      </c>
      <c r="O1077" s="745">
        <v>288972.13</v>
      </c>
      <c r="P1077" s="745">
        <v>462355.41</v>
      </c>
      <c r="Q1077" s="745">
        <v>327501.74</v>
      </c>
      <c r="R1077" s="745">
        <v>524002.8</v>
      </c>
      <c r="S1077" s="745">
        <v>366031.35999999999</v>
      </c>
      <c r="T1077" s="745">
        <v>585650.18999999994</v>
      </c>
    </row>
    <row r="1078" spans="1:20">
      <c r="A1078" s="744">
        <v>5</v>
      </c>
      <c r="B1078" s="744" t="s">
        <v>1668</v>
      </c>
      <c r="C1078" s="744"/>
      <c r="D1078" s="744" t="s">
        <v>1276</v>
      </c>
      <c r="E1078" s="744" t="s">
        <v>1584</v>
      </c>
      <c r="F1078" s="744" t="s">
        <v>712</v>
      </c>
      <c r="G1078" s="745">
        <v>111434.53</v>
      </c>
      <c r="H1078" s="745">
        <v>195010.42</v>
      </c>
      <c r="I1078" s="745">
        <v>144574.84</v>
      </c>
      <c r="J1078" s="745">
        <v>253005.97</v>
      </c>
      <c r="K1078" s="745">
        <v>172790.94</v>
      </c>
      <c r="L1078" s="745">
        <v>302384.14</v>
      </c>
      <c r="M1078" s="745">
        <v>205974.09</v>
      </c>
      <c r="N1078" s="745">
        <v>360454.65</v>
      </c>
      <c r="O1078" s="745">
        <v>242438.09</v>
      </c>
      <c r="P1078" s="745">
        <v>424266.66</v>
      </c>
      <c r="Q1078" s="745">
        <v>265837.77</v>
      </c>
      <c r="R1078" s="745">
        <v>465216.1</v>
      </c>
      <c r="S1078" s="745">
        <v>288475.28999999998</v>
      </c>
      <c r="T1078" s="745">
        <v>504831.77</v>
      </c>
    </row>
    <row r="1079" spans="1:20">
      <c r="A1079" s="744">
        <v>5</v>
      </c>
      <c r="B1079" s="744" t="s">
        <v>1668</v>
      </c>
      <c r="C1079" s="744"/>
      <c r="D1079" s="744" t="s">
        <v>1276</v>
      </c>
      <c r="E1079" s="744" t="s">
        <v>1584</v>
      </c>
      <c r="F1079" s="744" t="s">
        <v>719</v>
      </c>
      <c r="G1079" s="745">
        <v>87336.74</v>
      </c>
      <c r="H1079" s="745">
        <v>152839.29999999999</v>
      </c>
      <c r="I1079" s="745">
        <v>114423.52</v>
      </c>
      <c r="J1079" s="745">
        <v>200241.16</v>
      </c>
      <c r="K1079" s="745">
        <v>138634.99</v>
      </c>
      <c r="L1079" s="745">
        <v>242611.23</v>
      </c>
      <c r="M1079" s="745">
        <v>169649.8</v>
      </c>
      <c r="N1079" s="745">
        <v>296887.15000000002</v>
      </c>
      <c r="O1079" s="745">
        <v>201260.53</v>
      </c>
      <c r="P1079" s="745">
        <v>352205.93</v>
      </c>
      <c r="Q1079" s="745">
        <v>221786.59</v>
      </c>
      <c r="R1079" s="745">
        <v>388126.54</v>
      </c>
      <c r="S1079" s="745">
        <v>240972.9</v>
      </c>
      <c r="T1079" s="745">
        <v>421702.57</v>
      </c>
    </row>
    <row r="1080" spans="1:20">
      <c r="A1080" s="744">
        <v>5</v>
      </c>
      <c r="B1080" s="744" t="s">
        <v>1668</v>
      </c>
      <c r="C1080" s="744"/>
      <c r="D1080" s="744" t="s">
        <v>1276</v>
      </c>
      <c r="E1080" s="744" t="s">
        <v>1584</v>
      </c>
      <c r="F1080" s="744" t="s">
        <v>726</v>
      </c>
      <c r="G1080" s="745">
        <v>83301.75</v>
      </c>
      <c r="H1080" s="745">
        <v>145778.07</v>
      </c>
      <c r="I1080" s="745">
        <v>113552.19</v>
      </c>
      <c r="J1080" s="745">
        <v>198716.33</v>
      </c>
      <c r="K1080" s="745">
        <v>143757.82999999999</v>
      </c>
      <c r="L1080" s="745">
        <v>251576.21</v>
      </c>
      <c r="M1080" s="745">
        <v>189453.17</v>
      </c>
      <c r="N1080" s="745">
        <v>331543.05</v>
      </c>
      <c r="O1080" s="745">
        <v>234731.53</v>
      </c>
      <c r="P1080" s="745">
        <v>410780.17</v>
      </c>
      <c r="Q1080" s="745">
        <v>264453.78000000003</v>
      </c>
      <c r="R1080" s="745">
        <v>462794.11</v>
      </c>
      <c r="S1080" s="745">
        <v>293805.37</v>
      </c>
      <c r="T1080" s="745">
        <v>514159.4</v>
      </c>
    </row>
    <row r="1081" spans="1:20">
      <c r="A1081" s="744">
        <v>5</v>
      </c>
      <c r="B1081" s="744" t="s">
        <v>1668</v>
      </c>
      <c r="C1081" s="744"/>
      <c r="D1081" s="744" t="s">
        <v>1276</v>
      </c>
      <c r="E1081" s="744" t="s">
        <v>1584</v>
      </c>
      <c r="F1081" s="744" t="s">
        <v>301</v>
      </c>
      <c r="G1081" s="745">
        <v>89685.42</v>
      </c>
      <c r="H1081" s="745">
        <v>143496.68</v>
      </c>
      <c r="I1081" s="745">
        <v>125559.59</v>
      </c>
      <c r="J1081" s="745">
        <v>200895.35</v>
      </c>
      <c r="K1081" s="745">
        <v>161433.76</v>
      </c>
      <c r="L1081" s="745">
        <v>258294.02</v>
      </c>
      <c r="M1081" s="745">
        <v>215245.01</v>
      </c>
      <c r="N1081" s="745">
        <v>344392.02</v>
      </c>
      <c r="O1081" s="745">
        <v>269056.26</v>
      </c>
      <c r="P1081" s="745">
        <v>430490.03</v>
      </c>
      <c r="Q1081" s="745">
        <v>304930.43</v>
      </c>
      <c r="R1081" s="745">
        <v>487888.7</v>
      </c>
      <c r="S1081" s="745">
        <v>340804.6</v>
      </c>
      <c r="T1081" s="745">
        <v>545287.37</v>
      </c>
    </row>
    <row r="1082" spans="1:20">
      <c r="A1082" s="744">
        <v>5</v>
      </c>
      <c r="B1082" s="744" t="s">
        <v>1668</v>
      </c>
      <c r="C1082" s="744"/>
      <c r="D1082" s="744" t="s">
        <v>1276</v>
      </c>
      <c r="E1082" s="744" t="s">
        <v>1599</v>
      </c>
      <c r="F1082" s="744" t="s">
        <v>712</v>
      </c>
      <c r="G1082" s="745">
        <v>118597.43</v>
      </c>
      <c r="H1082" s="745">
        <v>207545.51</v>
      </c>
      <c r="I1082" s="745">
        <v>153769.62</v>
      </c>
      <c r="J1082" s="745">
        <v>269096.83</v>
      </c>
      <c r="K1082" s="745">
        <v>183697.15</v>
      </c>
      <c r="L1082" s="745">
        <v>321470.01</v>
      </c>
      <c r="M1082" s="745">
        <v>218855.52</v>
      </c>
      <c r="N1082" s="745">
        <v>382997.17</v>
      </c>
      <c r="O1082" s="745">
        <v>257524.45</v>
      </c>
      <c r="P1082" s="745">
        <v>450667.79</v>
      </c>
      <c r="Q1082" s="745">
        <v>282336.76</v>
      </c>
      <c r="R1082" s="745">
        <v>494089.32</v>
      </c>
      <c r="S1082" s="745">
        <v>306300.18</v>
      </c>
      <c r="T1082" s="745">
        <v>536025.31999999995</v>
      </c>
    </row>
    <row r="1083" spans="1:20">
      <c r="A1083" s="744">
        <v>5</v>
      </c>
      <c r="B1083" s="744" t="s">
        <v>1668</v>
      </c>
      <c r="C1083" s="744"/>
      <c r="D1083" s="744" t="s">
        <v>1276</v>
      </c>
      <c r="E1083" s="744" t="s">
        <v>1599</v>
      </c>
      <c r="F1083" s="744" t="s">
        <v>719</v>
      </c>
      <c r="G1083" s="745">
        <v>93572.81</v>
      </c>
      <c r="H1083" s="745">
        <v>163752.41</v>
      </c>
      <c r="I1083" s="745">
        <v>122458.63</v>
      </c>
      <c r="J1083" s="745">
        <v>214302.6</v>
      </c>
      <c r="K1083" s="745">
        <v>148227.51</v>
      </c>
      <c r="L1083" s="745">
        <v>259398.14</v>
      </c>
      <c r="M1083" s="745">
        <v>181134.15</v>
      </c>
      <c r="N1083" s="745">
        <v>316984.76</v>
      </c>
      <c r="O1083" s="745">
        <v>214763.13</v>
      </c>
      <c r="P1083" s="745">
        <v>375835.48</v>
      </c>
      <c r="Q1083" s="745">
        <v>236591.3</v>
      </c>
      <c r="R1083" s="745">
        <v>414034.77</v>
      </c>
      <c r="S1083" s="745">
        <v>256970.77</v>
      </c>
      <c r="T1083" s="745">
        <v>449698.84</v>
      </c>
    </row>
    <row r="1084" spans="1:20">
      <c r="A1084" s="744">
        <v>5</v>
      </c>
      <c r="B1084" s="744" t="s">
        <v>1668</v>
      </c>
      <c r="C1084" s="744"/>
      <c r="D1084" s="744" t="s">
        <v>1276</v>
      </c>
      <c r="E1084" s="744" t="s">
        <v>1599</v>
      </c>
      <c r="F1084" s="744" t="s">
        <v>726</v>
      </c>
      <c r="G1084" s="745">
        <v>89724.91</v>
      </c>
      <c r="H1084" s="745">
        <v>157018.59</v>
      </c>
      <c r="I1084" s="745">
        <v>122426.51</v>
      </c>
      <c r="J1084" s="745">
        <v>214246.39999999999</v>
      </c>
      <c r="K1084" s="745">
        <v>155081.60999999999</v>
      </c>
      <c r="L1084" s="745">
        <v>271392.82</v>
      </c>
      <c r="M1084" s="745">
        <v>204466.01</v>
      </c>
      <c r="N1084" s="745">
        <v>357815.52</v>
      </c>
      <c r="O1084" s="745">
        <v>253417.38</v>
      </c>
      <c r="P1084" s="745">
        <v>443480.42</v>
      </c>
      <c r="Q1084" s="745">
        <v>285570.49</v>
      </c>
      <c r="R1084" s="745">
        <v>499748.36</v>
      </c>
      <c r="S1084" s="745">
        <v>317338.69</v>
      </c>
      <c r="T1084" s="745">
        <v>555342.71</v>
      </c>
    </row>
    <row r="1085" spans="1:20">
      <c r="A1085" s="744">
        <v>5</v>
      </c>
      <c r="B1085" s="744" t="s">
        <v>1668</v>
      </c>
      <c r="C1085" s="744"/>
      <c r="D1085" s="744" t="s">
        <v>1276</v>
      </c>
      <c r="E1085" s="744" t="s">
        <v>1599</v>
      </c>
      <c r="F1085" s="744" t="s">
        <v>301</v>
      </c>
      <c r="G1085" s="745">
        <v>95776.56</v>
      </c>
      <c r="H1085" s="745">
        <v>153242.5</v>
      </c>
      <c r="I1085" s="745">
        <v>134087.18</v>
      </c>
      <c r="J1085" s="745">
        <v>214539.5</v>
      </c>
      <c r="K1085" s="745">
        <v>172397.81</v>
      </c>
      <c r="L1085" s="745">
        <v>275836.5</v>
      </c>
      <c r="M1085" s="745">
        <v>229863.75</v>
      </c>
      <c r="N1085" s="745">
        <v>367782</v>
      </c>
      <c r="O1085" s="745">
        <v>287329.68</v>
      </c>
      <c r="P1085" s="745">
        <v>459727.5</v>
      </c>
      <c r="Q1085" s="745">
        <v>325640.31</v>
      </c>
      <c r="R1085" s="745">
        <v>521024.5</v>
      </c>
      <c r="S1085" s="745">
        <v>363950.93</v>
      </c>
      <c r="T1085" s="745">
        <v>582321.5</v>
      </c>
    </row>
    <row r="1086" spans="1:20">
      <c r="A1086" s="744">
        <v>5</v>
      </c>
      <c r="B1086" s="744" t="s">
        <v>1668</v>
      </c>
      <c r="C1086" s="744"/>
      <c r="D1086" s="744" t="s">
        <v>1276</v>
      </c>
      <c r="E1086" s="744" t="s">
        <v>1612</v>
      </c>
      <c r="F1086" s="744" t="s">
        <v>712</v>
      </c>
      <c r="G1086" s="745">
        <v>111567.71</v>
      </c>
      <c r="H1086" s="745">
        <v>195243.49</v>
      </c>
      <c r="I1086" s="745">
        <v>144816.34</v>
      </c>
      <c r="J1086" s="745">
        <v>253428.59</v>
      </c>
      <c r="K1086" s="745">
        <v>173137.61</v>
      </c>
      <c r="L1086" s="745">
        <v>302990.81</v>
      </c>
      <c r="M1086" s="745">
        <v>206470.62</v>
      </c>
      <c r="N1086" s="745">
        <v>361323.58</v>
      </c>
      <c r="O1086" s="745">
        <v>243075.27</v>
      </c>
      <c r="P1086" s="745">
        <v>425381.72</v>
      </c>
      <c r="Q1086" s="745">
        <v>266566.82</v>
      </c>
      <c r="R1086" s="745">
        <v>466491.94</v>
      </c>
      <c r="S1086" s="745">
        <v>289321.67</v>
      </c>
      <c r="T1086" s="745">
        <v>506312.92</v>
      </c>
    </row>
    <row r="1087" spans="1:20">
      <c r="A1087" s="744">
        <v>5</v>
      </c>
      <c r="B1087" s="744" t="s">
        <v>1668</v>
      </c>
      <c r="C1087" s="744"/>
      <c r="D1087" s="744" t="s">
        <v>1276</v>
      </c>
      <c r="E1087" s="744" t="s">
        <v>1612</v>
      </c>
      <c r="F1087" s="744" t="s">
        <v>719</v>
      </c>
      <c r="G1087" s="745">
        <v>87006.5</v>
      </c>
      <c r="H1087" s="745">
        <v>152261.38</v>
      </c>
      <c r="I1087" s="745">
        <v>114085.19</v>
      </c>
      <c r="J1087" s="745">
        <v>199649.08</v>
      </c>
      <c r="K1087" s="745">
        <v>138324.81</v>
      </c>
      <c r="L1087" s="745">
        <v>242068.42</v>
      </c>
      <c r="M1087" s="745">
        <v>169447.79</v>
      </c>
      <c r="N1087" s="745">
        <v>296533.63</v>
      </c>
      <c r="O1087" s="745">
        <v>201105.83</v>
      </c>
      <c r="P1087" s="745">
        <v>351935.2</v>
      </c>
      <c r="Q1087" s="745">
        <v>221668.51</v>
      </c>
      <c r="R1087" s="745">
        <v>387919.88</v>
      </c>
      <c r="S1087" s="745">
        <v>240905.77</v>
      </c>
      <c r="T1087" s="745">
        <v>421585.09</v>
      </c>
    </row>
    <row r="1088" spans="1:20">
      <c r="A1088" s="744">
        <v>5</v>
      </c>
      <c r="B1088" s="744" t="s">
        <v>1668</v>
      </c>
      <c r="C1088" s="744"/>
      <c r="D1088" s="744" t="s">
        <v>1276</v>
      </c>
      <c r="E1088" s="744" t="s">
        <v>1612</v>
      </c>
      <c r="F1088" s="744" t="s">
        <v>726</v>
      </c>
      <c r="G1088" s="745">
        <v>82654.81</v>
      </c>
      <c r="H1088" s="745">
        <v>144645.91</v>
      </c>
      <c r="I1088" s="745">
        <v>112587.42</v>
      </c>
      <c r="J1088" s="745">
        <v>197027.99</v>
      </c>
      <c r="K1088" s="745">
        <v>142474.38</v>
      </c>
      <c r="L1088" s="745">
        <v>249330.17</v>
      </c>
      <c r="M1088" s="745">
        <v>187699.14</v>
      </c>
      <c r="N1088" s="745">
        <v>328473.5</v>
      </c>
      <c r="O1088" s="745">
        <v>232498.89</v>
      </c>
      <c r="P1088" s="745">
        <v>406873.06</v>
      </c>
      <c r="Q1088" s="745">
        <v>261893.16</v>
      </c>
      <c r="R1088" s="745">
        <v>458313.03</v>
      </c>
      <c r="S1088" s="745">
        <v>290909.65000000002</v>
      </c>
      <c r="T1088" s="745">
        <v>509091.89</v>
      </c>
    </row>
    <row r="1089" spans="1:20">
      <c r="A1089" s="744">
        <v>5</v>
      </c>
      <c r="B1089" s="744" t="s">
        <v>1668</v>
      </c>
      <c r="C1089" s="744"/>
      <c r="D1089" s="744" t="s">
        <v>1276</v>
      </c>
      <c r="E1089" s="744" t="s">
        <v>1612</v>
      </c>
      <c r="F1089" s="744" t="s">
        <v>301</v>
      </c>
      <c r="G1089" s="745">
        <v>89564.7</v>
      </c>
      <c r="H1089" s="745">
        <v>143303.51999999999</v>
      </c>
      <c r="I1089" s="745">
        <v>125390.58</v>
      </c>
      <c r="J1089" s="745">
        <v>200624.93</v>
      </c>
      <c r="K1089" s="745">
        <v>161216.46</v>
      </c>
      <c r="L1089" s="745">
        <v>257946.34</v>
      </c>
      <c r="M1089" s="745">
        <v>214955.28</v>
      </c>
      <c r="N1089" s="745">
        <v>343928.45</v>
      </c>
      <c r="O1089" s="745">
        <v>268694.09999999998</v>
      </c>
      <c r="P1089" s="745">
        <v>429910.57</v>
      </c>
      <c r="Q1089" s="745">
        <v>304519.98</v>
      </c>
      <c r="R1089" s="745">
        <v>487231.98</v>
      </c>
      <c r="S1089" s="745">
        <v>340345.86</v>
      </c>
      <c r="T1089" s="745">
        <v>544553.39</v>
      </c>
    </row>
    <row r="1090" spans="1:20">
      <c r="A1090" s="744">
        <v>5</v>
      </c>
      <c r="B1090" s="744" t="s">
        <v>1668</v>
      </c>
      <c r="C1090" s="744"/>
      <c r="D1090" s="744" t="s">
        <v>1276</v>
      </c>
      <c r="E1090" s="744" t="s">
        <v>1624</v>
      </c>
      <c r="F1090" s="744" t="s">
        <v>712</v>
      </c>
      <c r="G1090" s="745">
        <v>111434.53</v>
      </c>
      <c r="H1090" s="745">
        <v>195010.42</v>
      </c>
      <c r="I1090" s="745">
        <v>144574.84</v>
      </c>
      <c r="J1090" s="745">
        <v>253005.97</v>
      </c>
      <c r="K1090" s="745">
        <v>172790.94</v>
      </c>
      <c r="L1090" s="745">
        <v>302384.14</v>
      </c>
      <c r="M1090" s="745">
        <v>205974.09</v>
      </c>
      <c r="N1090" s="745">
        <v>360454.65</v>
      </c>
      <c r="O1090" s="745">
        <v>242438.09</v>
      </c>
      <c r="P1090" s="745">
        <v>424266.66</v>
      </c>
      <c r="Q1090" s="745">
        <v>265837.77</v>
      </c>
      <c r="R1090" s="745">
        <v>465216.1</v>
      </c>
      <c r="S1090" s="745">
        <v>288475.28999999998</v>
      </c>
      <c r="T1090" s="745">
        <v>504831.77</v>
      </c>
    </row>
    <row r="1091" spans="1:20">
      <c r="A1091" s="744">
        <v>5</v>
      </c>
      <c r="B1091" s="744" t="s">
        <v>1668</v>
      </c>
      <c r="C1091" s="744"/>
      <c r="D1091" s="744" t="s">
        <v>1276</v>
      </c>
      <c r="E1091" s="744" t="s">
        <v>1624</v>
      </c>
      <c r="F1091" s="744" t="s">
        <v>719</v>
      </c>
      <c r="G1091" s="745">
        <v>87336.74</v>
      </c>
      <c r="H1091" s="745">
        <v>152839.29999999999</v>
      </c>
      <c r="I1091" s="745">
        <v>114423.52</v>
      </c>
      <c r="J1091" s="745">
        <v>200241.16</v>
      </c>
      <c r="K1091" s="745">
        <v>138634.99</v>
      </c>
      <c r="L1091" s="745">
        <v>242611.23</v>
      </c>
      <c r="M1091" s="745">
        <v>169649.8</v>
      </c>
      <c r="N1091" s="745">
        <v>296887.15000000002</v>
      </c>
      <c r="O1091" s="745">
        <v>201260.53</v>
      </c>
      <c r="P1091" s="745">
        <v>352205.93</v>
      </c>
      <c r="Q1091" s="745">
        <v>221786.59</v>
      </c>
      <c r="R1091" s="745">
        <v>388126.54</v>
      </c>
      <c r="S1091" s="745">
        <v>240972.9</v>
      </c>
      <c r="T1091" s="745">
        <v>421702.57</v>
      </c>
    </row>
    <row r="1092" spans="1:20">
      <c r="A1092" s="744">
        <v>5</v>
      </c>
      <c r="B1092" s="744" t="s">
        <v>1668</v>
      </c>
      <c r="C1092" s="744"/>
      <c r="D1092" s="744" t="s">
        <v>1276</v>
      </c>
      <c r="E1092" s="744" t="s">
        <v>1624</v>
      </c>
      <c r="F1092" s="744" t="s">
        <v>726</v>
      </c>
      <c r="G1092" s="745">
        <v>83301.75</v>
      </c>
      <c r="H1092" s="745">
        <v>145778.07</v>
      </c>
      <c r="I1092" s="745">
        <v>113552.19</v>
      </c>
      <c r="J1092" s="745">
        <v>198716.33</v>
      </c>
      <c r="K1092" s="745">
        <v>143757.82999999999</v>
      </c>
      <c r="L1092" s="745">
        <v>251576.21</v>
      </c>
      <c r="M1092" s="745">
        <v>189453.17</v>
      </c>
      <c r="N1092" s="745">
        <v>331543.05</v>
      </c>
      <c r="O1092" s="745">
        <v>234731.53</v>
      </c>
      <c r="P1092" s="745">
        <v>410780.17</v>
      </c>
      <c r="Q1092" s="745">
        <v>264453.78000000003</v>
      </c>
      <c r="R1092" s="745">
        <v>462794.11</v>
      </c>
      <c r="S1092" s="745">
        <v>293805.37</v>
      </c>
      <c r="T1092" s="745">
        <v>514159.4</v>
      </c>
    </row>
    <row r="1093" spans="1:20">
      <c r="A1093" s="744">
        <v>5</v>
      </c>
      <c r="B1093" s="744" t="s">
        <v>1668</v>
      </c>
      <c r="C1093" s="744"/>
      <c r="D1093" s="744" t="s">
        <v>1276</v>
      </c>
      <c r="E1093" s="744" t="s">
        <v>1624</v>
      </c>
      <c r="F1093" s="744" t="s">
        <v>301</v>
      </c>
      <c r="G1093" s="745">
        <v>89685.42</v>
      </c>
      <c r="H1093" s="745">
        <v>143496.68</v>
      </c>
      <c r="I1093" s="745">
        <v>125559.59</v>
      </c>
      <c r="J1093" s="745">
        <v>200895.35</v>
      </c>
      <c r="K1093" s="745">
        <v>161433.76</v>
      </c>
      <c r="L1093" s="745">
        <v>258294.02</v>
      </c>
      <c r="M1093" s="745">
        <v>215245.01</v>
      </c>
      <c r="N1093" s="745">
        <v>344392.02</v>
      </c>
      <c r="O1093" s="745">
        <v>269056.26</v>
      </c>
      <c r="P1093" s="745">
        <v>430490.03</v>
      </c>
      <c r="Q1093" s="745">
        <v>304930.43</v>
      </c>
      <c r="R1093" s="745">
        <v>487888.7</v>
      </c>
      <c r="S1093" s="745">
        <v>340804.6</v>
      </c>
      <c r="T1093" s="745">
        <v>545287.37</v>
      </c>
    </row>
    <row r="1094" spans="1:20">
      <c r="A1094" s="744">
        <v>6</v>
      </c>
      <c r="B1094" s="744" t="s">
        <v>1669</v>
      </c>
      <c r="C1094" s="744"/>
      <c r="D1094" s="744" t="s">
        <v>1227</v>
      </c>
      <c r="E1094" s="744" t="s">
        <v>1283</v>
      </c>
      <c r="F1094" s="744" t="s">
        <v>712</v>
      </c>
      <c r="G1094" s="745">
        <v>94653.759999999995</v>
      </c>
      <c r="H1094" s="745">
        <v>165644.07999999999</v>
      </c>
      <c r="I1094" s="745">
        <v>122901.01</v>
      </c>
      <c r="J1094" s="745">
        <v>215076.76</v>
      </c>
      <c r="K1094" s="745">
        <v>146969.45000000001</v>
      </c>
      <c r="L1094" s="745">
        <v>257196.53</v>
      </c>
      <c r="M1094" s="745">
        <v>175311.95</v>
      </c>
      <c r="N1094" s="745">
        <v>306795.90999999997</v>
      </c>
      <c r="O1094" s="745">
        <v>206422.61</v>
      </c>
      <c r="P1094" s="745">
        <v>361239.57</v>
      </c>
      <c r="Q1094" s="745">
        <v>226389.23</v>
      </c>
      <c r="R1094" s="745">
        <v>396181.16</v>
      </c>
      <c r="S1094" s="745">
        <v>245745.88</v>
      </c>
      <c r="T1094" s="745">
        <v>430055.29</v>
      </c>
    </row>
    <row r="1095" spans="1:20">
      <c r="A1095" s="744">
        <v>6</v>
      </c>
      <c r="B1095" s="744" t="s">
        <v>1669</v>
      </c>
      <c r="C1095" s="744"/>
      <c r="D1095" s="744" t="s">
        <v>1227</v>
      </c>
      <c r="E1095" s="744" t="s">
        <v>1283</v>
      </c>
      <c r="F1095" s="744" t="s">
        <v>719</v>
      </c>
      <c r="G1095" s="745">
        <v>73568.2</v>
      </c>
      <c r="H1095" s="745">
        <v>128744.34</v>
      </c>
      <c r="I1095" s="745">
        <v>96518.6</v>
      </c>
      <c r="J1095" s="745">
        <v>168907.55</v>
      </c>
      <c r="K1095" s="745">
        <v>117082.99</v>
      </c>
      <c r="L1095" s="745">
        <v>204895.23</v>
      </c>
      <c r="M1095" s="745">
        <v>143528.19</v>
      </c>
      <c r="N1095" s="745">
        <v>251174.34</v>
      </c>
      <c r="O1095" s="745">
        <v>170392.24</v>
      </c>
      <c r="P1095" s="745">
        <v>298186.42</v>
      </c>
      <c r="Q1095" s="745">
        <v>187844.45</v>
      </c>
      <c r="R1095" s="745">
        <v>328727.78999999998</v>
      </c>
      <c r="S1095" s="745">
        <v>204181.28</v>
      </c>
      <c r="T1095" s="745">
        <v>357317.24</v>
      </c>
    </row>
    <row r="1096" spans="1:20">
      <c r="A1096" s="744">
        <v>6</v>
      </c>
      <c r="B1096" s="744" t="s">
        <v>1669</v>
      </c>
      <c r="C1096" s="744"/>
      <c r="D1096" s="744" t="s">
        <v>1227</v>
      </c>
      <c r="E1096" s="744" t="s">
        <v>1283</v>
      </c>
      <c r="F1096" s="744" t="s">
        <v>726</v>
      </c>
      <c r="G1096" s="745">
        <v>69698.33</v>
      </c>
      <c r="H1096" s="745">
        <v>121972.08</v>
      </c>
      <c r="I1096" s="745">
        <v>94891.18</v>
      </c>
      <c r="J1096" s="745">
        <v>166059.57</v>
      </c>
      <c r="K1096" s="745">
        <v>120044.84</v>
      </c>
      <c r="L1096" s="745">
        <v>210078.48</v>
      </c>
      <c r="M1096" s="745">
        <v>158113.85</v>
      </c>
      <c r="N1096" s="745">
        <v>276699.23</v>
      </c>
      <c r="O1096" s="745">
        <v>195817.99</v>
      </c>
      <c r="P1096" s="745">
        <v>342681.47</v>
      </c>
      <c r="Q1096" s="745">
        <v>220548.67</v>
      </c>
      <c r="R1096" s="745">
        <v>385960.18</v>
      </c>
      <c r="S1096" s="745">
        <v>244955.04</v>
      </c>
      <c r="T1096" s="745">
        <v>428671.31</v>
      </c>
    </row>
    <row r="1097" spans="1:20">
      <c r="A1097" s="744">
        <v>6</v>
      </c>
      <c r="B1097" s="744" t="s">
        <v>1669</v>
      </c>
      <c r="C1097" s="744"/>
      <c r="D1097" s="744" t="s">
        <v>1227</v>
      </c>
      <c r="E1097" s="744" t="s">
        <v>1283</v>
      </c>
      <c r="F1097" s="744" t="s">
        <v>301</v>
      </c>
      <c r="G1097" s="745">
        <v>75856.47</v>
      </c>
      <c r="H1097" s="745">
        <v>121370.35</v>
      </c>
      <c r="I1097" s="745">
        <v>106199.05</v>
      </c>
      <c r="J1097" s="745">
        <v>169918.49</v>
      </c>
      <c r="K1097" s="745">
        <v>136541.64000000001</v>
      </c>
      <c r="L1097" s="745">
        <v>218466.63</v>
      </c>
      <c r="M1097" s="745">
        <v>182055.52</v>
      </c>
      <c r="N1097" s="745">
        <v>291288.84000000003</v>
      </c>
      <c r="O1097" s="745">
        <v>227569.4</v>
      </c>
      <c r="P1097" s="745">
        <v>364111.05</v>
      </c>
      <c r="Q1097" s="745">
        <v>257911.99</v>
      </c>
      <c r="R1097" s="745">
        <v>412659.19</v>
      </c>
      <c r="S1097" s="745">
        <v>288254.58</v>
      </c>
      <c r="T1097" s="745">
        <v>461207.33</v>
      </c>
    </row>
    <row r="1098" spans="1:20">
      <c r="A1098" s="744">
        <v>6</v>
      </c>
      <c r="B1098" s="744" t="s">
        <v>1669</v>
      </c>
      <c r="C1098" s="744"/>
      <c r="D1098" s="744" t="s">
        <v>1227</v>
      </c>
      <c r="E1098" s="744" t="s">
        <v>1331</v>
      </c>
      <c r="F1098" s="744" t="s">
        <v>712</v>
      </c>
      <c r="G1098" s="745">
        <v>94651.54</v>
      </c>
      <c r="H1098" s="745">
        <v>165640.19</v>
      </c>
      <c r="I1098" s="745">
        <v>122605.14</v>
      </c>
      <c r="J1098" s="745">
        <v>214559</v>
      </c>
      <c r="K1098" s="745">
        <v>146368.38</v>
      </c>
      <c r="L1098" s="745">
        <v>256144.67</v>
      </c>
      <c r="M1098" s="745">
        <v>174240.32</v>
      </c>
      <c r="N1098" s="745">
        <v>304920.55</v>
      </c>
      <c r="O1098" s="745">
        <v>204936.36</v>
      </c>
      <c r="P1098" s="745">
        <v>358638.63</v>
      </c>
      <c r="Q1098" s="745">
        <v>224630.01</v>
      </c>
      <c r="R1098" s="745">
        <v>393102.52</v>
      </c>
      <c r="S1098" s="745">
        <v>243601.3</v>
      </c>
      <c r="T1098" s="745">
        <v>426302.28</v>
      </c>
    </row>
    <row r="1099" spans="1:20">
      <c r="A1099" s="744">
        <v>6</v>
      </c>
      <c r="B1099" s="744" t="s">
        <v>1669</v>
      </c>
      <c r="C1099" s="744"/>
      <c r="D1099" s="744" t="s">
        <v>1227</v>
      </c>
      <c r="E1099" s="744" t="s">
        <v>1331</v>
      </c>
      <c r="F1099" s="744" t="s">
        <v>719</v>
      </c>
      <c r="G1099" s="745">
        <v>75419.649999999994</v>
      </c>
      <c r="H1099" s="745">
        <v>131984.39000000001</v>
      </c>
      <c r="I1099" s="745">
        <v>98542.07</v>
      </c>
      <c r="J1099" s="745">
        <v>172448.62</v>
      </c>
      <c r="K1099" s="745">
        <v>119109.31</v>
      </c>
      <c r="L1099" s="745">
        <v>208441.29</v>
      </c>
      <c r="M1099" s="745">
        <v>145250.74</v>
      </c>
      <c r="N1099" s="745">
        <v>254188.79999999999</v>
      </c>
      <c r="O1099" s="745">
        <v>172073.49</v>
      </c>
      <c r="P1099" s="745">
        <v>301128.61</v>
      </c>
      <c r="Q1099" s="745">
        <v>189473.78</v>
      </c>
      <c r="R1099" s="745">
        <v>331579.12</v>
      </c>
      <c r="S1099" s="745">
        <v>205690.74</v>
      </c>
      <c r="T1099" s="745">
        <v>359958.79</v>
      </c>
    </row>
    <row r="1100" spans="1:20">
      <c r="A1100" s="744">
        <v>6</v>
      </c>
      <c r="B1100" s="744" t="s">
        <v>1669</v>
      </c>
      <c r="C1100" s="744"/>
      <c r="D1100" s="744" t="s">
        <v>1227</v>
      </c>
      <c r="E1100" s="744" t="s">
        <v>1331</v>
      </c>
      <c r="F1100" s="744" t="s">
        <v>726</v>
      </c>
      <c r="G1100" s="745">
        <v>72879.73</v>
      </c>
      <c r="H1100" s="745">
        <v>127539.53</v>
      </c>
      <c r="I1100" s="745">
        <v>99581.32</v>
      </c>
      <c r="J1100" s="745">
        <v>174267.3</v>
      </c>
      <c r="K1100" s="745">
        <v>126247.16</v>
      </c>
      <c r="L1100" s="745">
        <v>220932.52</v>
      </c>
      <c r="M1100" s="745">
        <v>166554.67000000001</v>
      </c>
      <c r="N1100" s="745">
        <v>291470.67</v>
      </c>
      <c r="O1100" s="745">
        <v>206529.39</v>
      </c>
      <c r="P1100" s="745">
        <v>361426.44</v>
      </c>
      <c r="Q1100" s="745">
        <v>232809.45</v>
      </c>
      <c r="R1100" s="745">
        <v>407416.53</v>
      </c>
      <c r="S1100" s="745">
        <v>258793.69</v>
      </c>
      <c r="T1100" s="745">
        <v>452888.95</v>
      </c>
    </row>
    <row r="1101" spans="1:20">
      <c r="A1101" s="744">
        <v>6</v>
      </c>
      <c r="B1101" s="744" t="s">
        <v>1669</v>
      </c>
      <c r="C1101" s="744"/>
      <c r="D1101" s="744" t="s">
        <v>1227</v>
      </c>
      <c r="E1101" s="744" t="s">
        <v>1331</v>
      </c>
      <c r="F1101" s="744" t="s">
        <v>301</v>
      </c>
      <c r="G1101" s="745">
        <v>76826.47</v>
      </c>
      <c r="H1101" s="745">
        <v>122922.36</v>
      </c>
      <c r="I1101" s="745">
        <v>107557.06</v>
      </c>
      <c r="J1101" s="745">
        <v>172091.31</v>
      </c>
      <c r="K1101" s="745">
        <v>138287.65</v>
      </c>
      <c r="L1101" s="745">
        <v>221260.25</v>
      </c>
      <c r="M1101" s="745">
        <v>184383.54</v>
      </c>
      <c r="N1101" s="745">
        <v>295013.67</v>
      </c>
      <c r="O1101" s="745">
        <v>230479.42</v>
      </c>
      <c r="P1101" s="745">
        <v>368767.08</v>
      </c>
      <c r="Q1101" s="745">
        <v>261210.01</v>
      </c>
      <c r="R1101" s="745">
        <v>417936.03</v>
      </c>
      <c r="S1101" s="745">
        <v>291940.59999999998</v>
      </c>
      <c r="T1101" s="745">
        <v>467104.97</v>
      </c>
    </row>
    <row r="1102" spans="1:20">
      <c r="A1102" s="744">
        <v>6</v>
      </c>
      <c r="B1102" s="744" t="s">
        <v>1669</v>
      </c>
      <c r="C1102" s="744"/>
      <c r="D1102" s="744" t="s">
        <v>1227</v>
      </c>
      <c r="E1102" s="744" t="s">
        <v>1377</v>
      </c>
      <c r="F1102" s="744" t="s">
        <v>712</v>
      </c>
      <c r="G1102" s="745">
        <v>92929.07</v>
      </c>
      <c r="H1102" s="745">
        <v>162625.87</v>
      </c>
      <c r="I1102" s="745">
        <v>120649.09</v>
      </c>
      <c r="J1102" s="745">
        <v>211135.92</v>
      </c>
      <c r="K1102" s="745">
        <v>144265.96</v>
      </c>
      <c r="L1102" s="745">
        <v>252465.43</v>
      </c>
      <c r="M1102" s="745">
        <v>172071.94</v>
      </c>
      <c r="N1102" s="745">
        <v>301125.90000000002</v>
      </c>
      <c r="O1102" s="745">
        <v>202598.04</v>
      </c>
      <c r="P1102" s="745">
        <v>354546.57</v>
      </c>
      <c r="Q1102" s="745">
        <v>222189.21</v>
      </c>
      <c r="R1102" s="745">
        <v>388831.11</v>
      </c>
      <c r="S1102" s="745">
        <v>241176.7</v>
      </c>
      <c r="T1102" s="745">
        <v>422059.22</v>
      </c>
    </row>
    <row r="1103" spans="1:20">
      <c r="A1103" s="744">
        <v>6</v>
      </c>
      <c r="B1103" s="744" t="s">
        <v>1669</v>
      </c>
      <c r="C1103" s="744"/>
      <c r="D1103" s="744" t="s">
        <v>1227</v>
      </c>
      <c r="E1103" s="744" t="s">
        <v>1377</v>
      </c>
      <c r="F1103" s="744" t="s">
        <v>719</v>
      </c>
      <c r="G1103" s="745">
        <v>72306.92</v>
      </c>
      <c r="H1103" s="745">
        <v>126537.12</v>
      </c>
      <c r="I1103" s="745">
        <v>94846.52</v>
      </c>
      <c r="J1103" s="745">
        <v>165981.41</v>
      </c>
      <c r="K1103" s="745">
        <v>115036.35</v>
      </c>
      <c r="L1103" s="745">
        <v>201313.61</v>
      </c>
      <c r="M1103" s="745">
        <v>140986.74</v>
      </c>
      <c r="N1103" s="745">
        <v>246726.79</v>
      </c>
      <c r="O1103" s="745">
        <v>167359.54999999999</v>
      </c>
      <c r="P1103" s="745">
        <v>292879.21000000002</v>
      </c>
      <c r="Q1103" s="745">
        <v>184491.56</v>
      </c>
      <c r="R1103" s="745">
        <v>322860.23</v>
      </c>
      <c r="S1103" s="745">
        <v>200525.61</v>
      </c>
      <c r="T1103" s="745">
        <v>350919.81</v>
      </c>
    </row>
    <row r="1104" spans="1:20">
      <c r="A1104" s="744">
        <v>6</v>
      </c>
      <c r="B1104" s="744" t="s">
        <v>1669</v>
      </c>
      <c r="C1104" s="744"/>
      <c r="D1104" s="744" t="s">
        <v>1227</v>
      </c>
      <c r="E1104" s="744" t="s">
        <v>1377</v>
      </c>
      <c r="F1104" s="744" t="s">
        <v>726</v>
      </c>
      <c r="G1104" s="745">
        <v>68564.42</v>
      </c>
      <c r="H1104" s="745">
        <v>119987.74</v>
      </c>
      <c r="I1104" s="745">
        <v>93362.75</v>
      </c>
      <c r="J1104" s="745">
        <v>163384.81</v>
      </c>
      <c r="K1104" s="745">
        <v>118122.75</v>
      </c>
      <c r="L1104" s="745">
        <v>206714.81</v>
      </c>
      <c r="M1104" s="745">
        <v>155593.82</v>
      </c>
      <c r="N1104" s="745">
        <v>272289.19</v>
      </c>
      <c r="O1104" s="745">
        <v>192708.05</v>
      </c>
      <c r="P1104" s="745">
        <v>337239.09</v>
      </c>
      <c r="Q1104" s="745">
        <v>217054.38</v>
      </c>
      <c r="R1104" s="745">
        <v>379845.16</v>
      </c>
      <c r="S1104" s="745">
        <v>241083.51</v>
      </c>
      <c r="T1104" s="745">
        <v>421896.13</v>
      </c>
    </row>
    <row r="1105" spans="1:20">
      <c r="A1105" s="744">
        <v>6</v>
      </c>
      <c r="B1105" s="744" t="s">
        <v>1669</v>
      </c>
      <c r="C1105" s="744"/>
      <c r="D1105" s="744" t="s">
        <v>1227</v>
      </c>
      <c r="E1105" s="744" t="s">
        <v>1377</v>
      </c>
      <c r="F1105" s="744" t="s">
        <v>301</v>
      </c>
      <c r="G1105" s="745">
        <v>74515.820000000007</v>
      </c>
      <c r="H1105" s="745">
        <v>119225.32</v>
      </c>
      <c r="I1105" s="745">
        <v>104322.15</v>
      </c>
      <c r="J1105" s="745">
        <v>166915.45000000001</v>
      </c>
      <c r="K1105" s="745">
        <v>134128.48000000001</v>
      </c>
      <c r="L1105" s="745">
        <v>214605.57</v>
      </c>
      <c r="M1105" s="745">
        <v>178837.98</v>
      </c>
      <c r="N1105" s="745">
        <v>286140.77</v>
      </c>
      <c r="O1105" s="745">
        <v>223547.47</v>
      </c>
      <c r="P1105" s="745">
        <v>357675.96</v>
      </c>
      <c r="Q1105" s="745">
        <v>253353.8</v>
      </c>
      <c r="R1105" s="745">
        <v>405366.08</v>
      </c>
      <c r="S1105" s="745">
        <v>283160.13</v>
      </c>
      <c r="T1105" s="745">
        <v>453056.21</v>
      </c>
    </row>
    <row r="1106" spans="1:20">
      <c r="A1106" s="744">
        <v>6</v>
      </c>
      <c r="B1106" s="744" t="s">
        <v>1669</v>
      </c>
      <c r="C1106" s="744"/>
      <c r="D1106" s="744" t="s">
        <v>1227</v>
      </c>
      <c r="E1106" s="744" t="s">
        <v>1423</v>
      </c>
      <c r="F1106" s="744" t="s">
        <v>712</v>
      </c>
      <c r="G1106" s="745">
        <v>91932.43</v>
      </c>
      <c r="H1106" s="745">
        <v>160881.75</v>
      </c>
      <c r="I1106" s="745">
        <v>119133.71</v>
      </c>
      <c r="J1106" s="745">
        <v>208483.99</v>
      </c>
      <c r="K1106" s="745">
        <v>142267.01999999999</v>
      </c>
      <c r="L1106" s="745">
        <v>248967.29</v>
      </c>
      <c r="M1106" s="745">
        <v>169419.6</v>
      </c>
      <c r="N1106" s="745">
        <v>296484.3</v>
      </c>
      <c r="O1106" s="745">
        <v>199305.46</v>
      </c>
      <c r="P1106" s="745">
        <v>348784.56</v>
      </c>
      <c r="Q1106" s="745">
        <v>218480.53</v>
      </c>
      <c r="R1106" s="745">
        <v>382340.94</v>
      </c>
      <c r="S1106" s="745">
        <v>236973.45</v>
      </c>
      <c r="T1106" s="745">
        <v>414703.54</v>
      </c>
    </row>
    <row r="1107" spans="1:20">
      <c r="A1107" s="744">
        <v>6</v>
      </c>
      <c r="B1107" s="744" t="s">
        <v>1669</v>
      </c>
      <c r="C1107" s="744"/>
      <c r="D1107" s="744" t="s">
        <v>1227</v>
      </c>
      <c r="E1107" s="744" t="s">
        <v>1423</v>
      </c>
      <c r="F1107" s="744" t="s">
        <v>719</v>
      </c>
      <c r="G1107" s="745">
        <v>72932.25</v>
      </c>
      <c r="H1107" s="745">
        <v>127631.44</v>
      </c>
      <c r="I1107" s="745">
        <v>95360.55</v>
      </c>
      <c r="J1107" s="745">
        <v>166880.97</v>
      </c>
      <c r="K1107" s="745">
        <v>115336.37</v>
      </c>
      <c r="L1107" s="745">
        <v>201838.65</v>
      </c>
      <c r="M1107" s="745">
        <v>140779.29999999999</v>
      </c>
      <c r="N1107" s="745">
        <v>246363.77</v>
      </c>
      <c r="O1107" s="745">
        <v>166838.54</v>
      </c>
      <c r="P1107" s="745">
        <v>291967.44</v>
      </c>
      <c r="Q1107" s="745">
        <v>183747.87</v>
      </c>
      <c r="R1107" s="745">
        <v>321558.78000000003</v>
      </c>
      <c r="S1107" s="745">
        <v>199519.64</v>
      </c>
      <c r="T1107" s="745">
        <v>349159.36</v>
      </c>
    </row>
    <row r="1108" spans="1:20">
      <c r="A1108" s="744">
        <v>6</v>
      </c>
      <c r="B1108" s="744" t="s">
        <v>1669</v>
      </c>
      <c r="C1108" s="744"/>
      <c r="D1108" s="744" t="s">
        <v>1227</v>
      </c>
      <c r="E1108" s="744" t="s">
        <v>1423</v>
      </c>
      <c r="F1108" s="744" t="s">
        <v>726</v>
      </c>
      <c r="G1108" s="745">
        <v>70235.11</v>
      </c>
      <c r="H1108" s="745">
        <v>122911.44</v>
      </c>
      <c r="I1108" s="745">
        <v>95908.37</v>
      </c>
      <c r="J1108" s="745">
        <v>167839.64</v>
      </c>
      <c r="K1108" s="745">
        <v>121546.31</v>
      </c>
      <c r="L1108" s="745">
        <v>212706.04</v>
      </c>
      <c r="M1108" s="745">
        <v>160308.26</v>
      </c>
      <c r="N1108" s="745">
        <v>280539.45</v>
      </c>
      <c r="O1108" s="745">
        <v>198741.43</v>
      </c>
      <c r="P1108" s="745">
        <v>347797.5</v>
      </c>
      <c r="Q1108" s="745">
        <v>223998.23</v>
      </c>
      <c r="R1108" s="745">
        <v>391996.91</v>
      </c>
      <c r="S1108" s="745">
        <v>248962.79</v>
      </c>
      <c r="T1108" s="745">
        <v>435684.88</v>
      </c>
    </row>
    <row r="1109" spans="1:20">
      <c r="A1109" s="744">
        <v>6</v>
      </c>
      <c r="B1109" s="744" t="s">
        <v>1669</v>
      </c>
      <c r="C1109" s="744"/>
      <c r="D1109" s="744" t="s">
        <v>1227</v>
      </c>
      <c r="E1109" s="744" t="s">
        <v>1423</v>
      </c>
      <c r="F1109" s="744" t="s">
        <v>301</v>
      </c>
      <c r="G1109" s="745">
        <v>74451.23</v>
      </c>
      <c r="H1109" s="745">
        <v>119121.97</v>
      </c>
      <c r="I1109" s="745">
        <v>104231.72</v>
      </c>
      <c r="J1109" s="745">
        <v>166770.75</v>
      </c>
      <c r="K1109" s="745">
        <v>134012.21</v>
      </c>
      <c r="L1109" s="745">
        <v>214419.54</v>
      </c>
      <c r="M1109" s="745">
        <v>178682.95</v>
      </c>
      <c r="N1109" s="745">
        <v>285892.71999999997</v>
      </c>
      <c r="O1109" s="745">
        <v>223353.68</v>
      </c>
      <c r="P1109" s="745">
        <v>357365.9</v>
      </c>
      <c r="Q1109" s="745">
        <v>253134.17</v>
      </c>
      <c r="R1109" s="745">
        <v>405014.68</v>
      </c>
      <c r="S1109" s="745">
        <v>282914.65999999997</v>
      </c>
      <c r="T1109" s="745">
        <v>452663.47</v>
      </c>
    </row>
    <row r="1110" spans="1:20">
      <c r="A1110" s="744">
        <v>6</v>
      </c>
      <c r="B1110" s="744" t="s">
        <v>1669</v>
      </c>
      <c r="C1110" s="744"/>
      <c r="D1110" s="744" t="s">
        <v>1227</v>
      </c>
      <c r="E1110" s="744" t="s">
        <v>1464</v>
      </c>
      <c r="F1110" s="744" t="s">
        <v>712</v>
      </c>
      <c r="G1110" s="745">
        <v>100091.97</v>
      </c>
      <c r="H1110" s="745">
        <v>175160.95</v>
      </c>
      <c r="I1110" s="745">
        <v>129843.87</v>
      </c>
      <c r="J1110" s="745">
        <v>227226.76</v>
      </c>
      <c r="K1110" s="745">
        <v>155172.17000000001</v>
      </c>
      <c r="L1110" s="745">
        <v>271551.28999999998</v>
      </c>
      <c r="M1110" s="745">
        <v>184953.37</v>
      </c>
      <c r="N1110" s="745">
        <v>323668.40999999997</v>
      </c>
      <c r="O1110" s="745">
        <v>217684.39</v>
      </c>
      <c r="P1110" s="745">
        <v>380947.69</v>
      </c>
      <c r="Q1110" s="745">
        <v>238688.18</v>
      </c>
      <c r="R1110" s="745">
        <v>417704.32</v>
      </c>
      <c r="S1110" s="745">
        <v>259001.58</v>
      </c>
      <c r="T1110" s="745">
        <v>453252.76</v>
      </c>
    </row>
    <row r="1111" spans="1:20">
      <c r="A1111" s="744">
        <v>6</v>
      </c>
      <c r="B1111" s="744" t="s">
        <v>1669</v>
      </c>
      <c r="C1111" s="744"/>
      <c r="D1111" s="744" t="s">
        <v>1227</v>
      </c>
      <c r="E1111" s="744" t="s">
        <v>1464</v>
      </c>
      <c r="F1111" s="744" t="s">
        <v>719</v>
      </c>
      <c r="G1111" s="745">
        <v>78542.990000000005</v>
      </c>
      <c r="H1111" s="745">
        <v>137450.23000000001</v>
      </c>
      <c r="I1111" s="745">
        <v>102881.63</v>
      </c>
      <c r="J1111" s="745">
        <v>180042.85</v>
      </c>
      <c r="K1111" s="745">
        <v>124628.86</v>
      </c>
      <c r="L1111" s="745">
        <v>218100.51</v>
      </c>
      <c r="M1111" s="745">
        <v>152471.07999999999</v>
      </c>
      <c r="N1111" s="745">
        <v>266824.39</v>
      </c>
      <c r="O1111" s="745">
        <v>180862.15</v>
      </c>
      <c r="P1111" s="745">
        <v>316508.76</v>
      </c>
      <c r="Q1111" s="745">
        <v>199296.26</v>
      </c>
      <c r="R1111" s="745">
        <v>348768.46</v>
      </c>
      <c r="S1111" s="745">
        <v>216523.47</v>
      </c>
      <c r="T1111" s="745">
        <v>378916.07</v>
      </c>
    </row>
    <row r="1112" spans="1:20">
      <c r="A1112" s="744">
        <v>6</v>
      </c>
      <c r="B1112" s="744" t="s">
        <v>1669</v>
      </c>
      <c r="C1112" s="744"/>
      <c r="D1112" s="744" t="s">
        <v>1227</v>
      </c>
      <c r="E1112" s="744" t="s">
        <v>1464</v>
      </c>
      <c r="F1112" s="744" t="s">
        <v>726</v>
      </c>
      <c r="G1112" s="745">
        <v>74987.570000000007</v>
      </c>
      <c r="H1112" s="745">
        <v>131228.25</v>
      </c>
      <c r="I1112" s="745">
        <v>102237.08</v>
      </c>
      <c r="J1112" s="745">
        <v>178914.88</v>
      </c>
      <c r="K1112" s="745">
        <v>129446.53</v>
      </c>
      <c r="L1112" s="745">
        <v>226531.42</v>
      </c>
      <c r="M1112" s="745">
        <v>170606.66</v>
      </c>
      <c r="N1112" s="745">
        <v>298561.65000000002</v>
      </c>
      <c r="O1112" s="745">
        <v>211393.91</v>
      </c>
      <c r="P1112" s="745">
        <v>369939.34</v>
      </c>
      <c r="Q1112" s="745">
        <v>238171.09</v>
      </c>
      <c r="R1112" s="745">
        <v>416799.41</v>
      </c>
      <c r="S1112" s="745">
        <v>264616.82</v>
      </c>
      <c r="T1112" s="745">
        <v>463079.44</v>
      </c>
    </row>
    <row r="1113" spans="1:20">
      <c r="A1113" s="744">
        <v>6</v>
      </c>
      <c r="B1113" s="744" t="s">
        <v>1669</v>
      </c>
      <c r="C1113" s="744"/>
      <c r="D1113" s="744" t="s">
        <v>1227</v>
      </c>
      <c r="E1113" s="744" t="s">
        <v>1464</v>
      </c>
      <c r="F1113" s="744" t="s">
        <v>301</v>
      </c>
      <c r="G1113" s="745">
        <v>80606.960000000006</v>
      </c>
      <c r="H1113" s="745">
        <v>128971.14</v>
      </c>
      <c r="I1113" s="745">
        <v>112849.74</v>
      </c>
      <c r="J1113" s="745">
        <v>180559.59</v>
      </c>
      <c r="K1113" s="745">
        <v>145092.53</v>
      </c>
      <c r="L1113" s="745">
        <v>232148.05</v>
      </c>
      <c r="M1113" s="745">
        <v>193456.7</v>
      </c>
      <c r="N1113" s="745">
        <v>309530.73</v>
      </c>
      <c r="O1113" s="745">
        <v>241820.88</v>
      </c>
      <c r="P1113" s="745">
        <v>386913.41</v>
      </c>
      <c r="Q1113" s="745">
        <v>274063.65999999997</v>
      </c>
      <c r="R1113" s="745">
        <v>438501.87</v>
      </c>
      <c r="S1113" s="745">
        <v>306306.45</v>
      </c>
      <c r="T1113" s="745">
        <v>490090.32</v>
      </c>
    </row>
    <row r="1114" spans="1:20">
      <c r="A1114" s="744">
        <v>6</v>
      </c>
      <c r="B1114" s="744" t="s">
        <v>1669</v>
      </c>
      <c r="C1114" s="744"/>
      <c r="D1114" s="744" t="s">
        <v>1227</v>
      </c>
      <c r="E1114" s="744" t="s">
        <v>1501</v>
      </c>
      <c r="F1114" s="744" t="s">
        <v>712</v>
      </c>
      <c r="G1114" s="745">
        <v>92596.11</v>
      </c>
      <c r="H1114" s="745">
        <v>162043.20000000001</v>
      </c>
      <c r="I1114" s="745">
        <v>120045.34</v>
      </c>
      <c r="J1114" s="745">
        <v>210079.35</v>
      </c>
      <c r="K1114" s="745">
        <v>143399.29</v>
      </c>
      <c r="L1114" s="745">
        <v>250948.76</v>
      </c>
      <c r="M1114" s="745">
        <v>170830.62</v>
      </c>
      <c r="N1114" s="745">
        <v>298953.58</v>
      </c>
      <c r="O1114" s="745">
        <v>201005.1</v>
      </c>
      <c r="P1114" s="745">
        <v>351758.92</v>
      </c>
      <c r="Q1114" s="745">
        <v>220366.58</v>
      </c>
      <c r="R1114" s="745">
        <v>385641.51</v>
      </c>
      <c r="S1114" s="745">
        <v>239060.76</v>
      </c>
      <c r="T1114" s="745">
        <v>418356.32</v>
      </c>
    </row>
    <row r="1115" spans="1:20">
      <c r="A1115" s="744">
        <v>6</v>
      </c>
      <c r="B1115" s="744" t="s">
        <v>1669</v>
      </c>
      <c r="C1115" s="744"/>
      <c r="D1115" s="744" t="s">
        <v>1227</v>
      </c>
      <c r="E1115" s="744" t="s">
        <v>1501</v>
      </c>
      <c r="F1115" s="744" t="s">
        <v>719</v>
      </c>
      <c r="G1115" s="745">
        <v>73132.52</v>
      </c>
      <c r="H1115" s="745">
        <v>127981.9</v>
      </c>
      <c r="I1115" s="745">
        <v>95692.35</v>
      </c>
      <c r="J1115" s="745">
        <v>167461.62</v>
      </c>
      <c r="K1115" s="745">
        <v>115811.8</v>
      </c>
      <c r="L1115" s="745">
        <v>202670.64</v>
      </c>
      <c r="M1115" s="745">
        <v>141491.76999999999</v>
      </c>
      <c r="N1115" s="745">
        <v>247610.6</v>
      </c>
      <c r="O1115" s="745">
        <v>167746.29999999999</v>
      </c>
      <c r="P1115" s="745">
        <v>293556.02</v>
      </c>
      <c r="Q1115" s="745">
        <v>184786.78</v>
      </c>
      <c r="R1115" s="745">
        <v>323376.86</v>
      </c>
      <c r="S1115" s="745">
        <v>200693.44</v>
      </c>
      <c r="T1115" s="745">
        <v>351213.51</v>
      </c>
    </row>
    <row r="1116" spans="1:20">
      <c r="A1116" s="744">
        <v>6</v>
      </c>
      <c r="B1116" s="744" t="s">
        <v>1669</v>
      </c>
      <c r="C1116" s="744"/>
      <c r="D1116" s="744" t="s">
        <v>1227</v>
      </c>
      <c r="E1116" s="744" t="s">
        <v>1501</v>
      </c>
      <c r="F1116" s="744" t="s">
        <v>726</v>
      </c>
      <c r="G1116" s="745">
        <v>70181.78</v>
      </c>
      <c r="H1116" s="745">
        <v>122818.12</v>
      </c>
      <c r="I1116" s="745">
        <v>95774.67</v>
      </c>
      <c r="J1116" s="745">
        <v>167605.67000000001</v>
      </c>
      <c r="K1116" s="745">
        <v>121331.37</v>
      </c>
      <c r="L1116" s="745">
        <v>212329.91</v>
      </c>
      <c r="M1116" s="745">
        <v>159978.91</v>
      </c>
      <c r="N1116" s="745">
        <v>279963.09000000003</v>
      </c>
      <c r="O1116" s="745">
        <v>198289.65</v>
      </c>
      <c r="P1116" s="745">
        <v>347006.88</v>
      </c>
      <c r="Q1116" s="745">
        <v>223455.92</v>
      </c>
      <c r="R1116" s="745">
        <v>391047.86</v>
      </c>
      <c r="S1116" s="745">
        <v>248322.82</v>
      </c>
      <c r="T1116" s="745">
        <v>434564.93</v>
      </c>
    </row>
    <row r="1117" spans="1:20">
      <c r="A1117" s="744">
        <v>6</v>
      </c>
      <c r="B1117" s="744" t="s">
        <v>1669</v>
      </c>
      <c r="C1117" s="744"/>
      <c r="D1117" s="744" t="s">
        <v>1227</v>
      </c>
      <c r="E1117" s="744" t="s">
        <v>1501</v>
      </c>
      <c r="F1117" s="744" t="s">
        <v>301</v>
      </c>
      <c r="G1117" s="745">
        <v>74817.63</v>
      </c>
      <c r="H1117" s="745">
        <v>119708.2</v>
      </c>
      <c r="I1117" s="745">
        <v>104744.68</v>
      </c>
      <c r="J1117" s="745">
        <v>167591.49</v>
      </c>
      <c r="K1117" s="745">
        <v>134671.73000000001</v>
      </c>
      <c r="L1117" s="745">
        <v>215474.77</v>
      </c>
      <c r="M1117" s="745">
        <v>179562.3</v>
      </c>
      <c r="N1117" s="745">
        <v>287299.69</v>
      </c>
      <c r="O1117" s="745">
        <v>224452.88</v>
      </c>
      <c r="P1117" s="745">
        <v>359124.61</v>
      </c>
      <c r="Q1117" s="745">
        <v>254379.93</v>
      </c>
      <c r="R1117" s="745">
        <v>407007.9</v>
      </c>
      <c r="S1117" s="745">
        <v>284306.98</v>
      </c>
      <c r="T1117" s="745">
        <v>454891.18</v>
      </c>
    </row>
    <row r="1118" spans="1:20">
      <c r="A1118" s="744">
        <v>6</v>
      </c>
      <c r="B1118" s="744" t="s">
        <v>1669</v>
      </c>
      <c r="C1118" s="744"/>
      <c r="D1118" s="744" t="s">
        <v>1227</v>
      </c>
      <c r="E1118" s="744" t="s">
        <v>1536</v>
      </c>
      <c r="F1118" s="744" t="s">
        <v>712</v>
      </c>
      <c r="G1118" s="745">
        <v>99561.47</v>
      </c>
      <c r="H1118" s="745">
        <v>174232.57</v>
      </c>
      <c r="I1118" s="745">
        <v>129173.73</v>
      </c>
      <c r="J1118" s="745">
        <v>226054.03</v>
      </c>
      <c r="K1118" s="745">
        <v>154386.56</v>
      </c>
      <c r="L1118" s="745">
        <v>270176.48</v>
      </c>
      <c r="M1118" s="745">
        <v>184038.89</v>
      </c>
      <c r="N1118" s="745">
        <v>322068.05</v>
      </c>
      <c r="O1118" s="745">
        <v>216621.93</v>
      </c>
      <c r="P1118" s="745">
        <v>379088.38</v>
      </c>
      <c r="Q1118" s="745">
        <v>237531.19</v>
      </c>
      <c r="R1118" s="745">
        <v>415679.59</v>
      </c>
      <c r="S1118" s="745">
        <v>257760.64000000001</v>
      </c>
      <c r="T1118" s="745">
        <v>451081.13</v>
      </c>
    </row>
    <row r="1119" spans="1:20">
      <c r="A1119" s="744">
        <v>6</v>
      </c>
      <c r="B1119" s="744" t="s">
        <v>1669</v>
      </c>
      <c r="C1119" s="744"/>
      <c r="D1119" s="744" t="s">
        <v>1227</v>
      </c>
      <c r="E1119" s="744" t="s">
        <v>1536</v>
      </c>
      <c r="F1119" s="744" t="s">
        <v>719</v>
      </c>
      <c r="G1119" s="745">
        <v>78012.479999999996</v>
      </c>
      <c r="H1119" s="745">
        <v>136521.85</v>
      </c>
      <c r="I1119" s="745">
        <v>102211.49</v>
      </c>
      <c r="J1119" s="745">
        <v>178870.11</v>
      </c>
      <c r="K1119" s="745">
        <v>123843.26</v>
      </c>
      <c r="L1119" s="745">
        <v>216725.7</v>
      </c>
      <c r="M1119" s="745">
        <v>151556.59</v>
      </c>
      <c r="N1119" s="745">
        <v>265224.03000000003</v>
      </c>
      <c r="O1119" s="745">
        <v>179799.69</v>
      </c>
      <c r="P1119" s="745">
        <v>314649.45</v>
      </c>
      <c r="Q1119" s="745">
        <v>198139.27</v>
      </c>
      <c r="R1119" s="745">
        <v>346743.73</v>
      </c>
      <c r="S1119" s="745">
        <v>215282.54</v>
      </c>
      <c r="T1119" s="745">
        <v>376744.44</v>
      </c>
    </row>
    <row r="1120" spans="1:20">
      <c r="A1120" s="744">
        <v>6</v>
      </c>
      <c r="B1120" s="744" t="s">
        <v>1669</v>
      </c>
      <c r="C1120" s="744"/>
      <c r="D1120" s="744" t="s">
        <v>1227</v>
      </c>
      <c r="E1120" s="744" t="s">
        <v>1536</v>
      </c>
      <c r="F1120" s="744" t="s">
        <v>726</v>
      </c>
      <c r="G1120" s="745">
        <v>74393.960000000006</v>
      </c>
      <c r="H1120" s="745">
        <v>130189.42</v>
      </c>
      <c r="I1120" s="745">
        <v>101406.01</v>
      </c>
      <c r="J1120" s="745">
        <v>177460.52</v>
      </c>
      <c r="K1120" s="745">
        <v>128378.02</v>
      </c>
      <c r="L1120" s="745">
        <v>224661.53</v>
      </c>
      <c r="M1120" s="745">
        <v>169181.98</v>
      </c>
      <c r="N1120" s="745">
        <v>296068.46000000002</v>
      </c>
      <c r="O1120" s="745">
        <v>209613.05</v>
      </c>
      <c r="P1120" s="745">
        <v>366822.84</v>
      </c>
      <c r="Q1120" s="745">
        <v>236152.79</v>
      </c>
      <c r="R1120" s="745">
        <v>413267.38</v>
      </c>
      <c r="S1120" s="745">
        <v>262361.07</v>
      </c>
      <c r="T1120" s="745">
        <v>459131.87</v>
      </c>
    </row>
    <row r="1121" spans="1:20">
      <c r="A1121" s="744">
        <v>6</v>
      </c>
      <c r="B1121" s="744" t="s">
        <v>1669</v>
      </c>
      <c r="C1121" s="744"/>
      <c r="D1121" s="744" t="s">
        <v>1227</v>
      </c>
      <c r="E1121" s="744" t="s">
        <v>1536</v>
      </c>
      <c r="F1121" s="744" t="s">
        <v>301</v>
      </c>
      <c r="G1121" s="745">
        <v>80119.839999999997</v>
      </c>
      <c r="H1121" s="745">
        <v>128191.74</v>
      </c>
      <c r="I1121" s="745">
        <v>112167.77</v>
      </c>
      <c r="J1121" s="745">
        <v>179468.44</v>
      </c>
      <c r="K1121" s="745">
        <v>144215.71</v>
      </c>
      <c r="L1121" s="745">
        <v>230745.14</v>
      </c>
      <c r="M1121" s="745">
        <v>192287.61</v>
      </c>
      <c r="N1121" s="745">
        <v>307660.18</v>
      </c>
      <c r="O1121" s="745">
        <v>240359.52</v>
      </c>
      <c r="P1121" s="745">
        <v>384575.23</v>
      </c>
      <c r="Q1121" s="745">
        <v>272407.45</v>
      </c>
      <c r="R1121" s="745">
        <v>435851.93</v>
      </c>
      <c r="S1121" s="745">
        <v>304455.39</v>
      </c>
      <c r="T1121" s="745">
        <v>487128.63</v>
      </c>
    </row>
    <row r="1122" spans="1:20">
      <c r="A1122" s="744">
        <v>6</v>
      </c>
      <c r="B1122" s="744" t="s">
        <v>1669</v>
      </c>
      <c r="C1122" s="744"/>
      <c r="D1122" s="744" t="s">
        <v>1243</v>
      </c>
      <c r="E1122" s="744" t="s">
        <v>1296</v>
      </c>
      <c r="F1122" s="744" t="s">
        <v>712</v>
      </c>
      <c r="G1122" s="745">
        <v>95051.08</v>
      </c>
      <c r="H1122" s="745">
        <v>166339.39000000001</v>
      </c>
      <c r="I1122" s="745">
        <v>123329.64</v>
      </c>
      <c r="J1122" s="745">
        <v>215826.87</v>
      </c>
      <c r="K1122" s="745">
        <v>147408.38</v>
      </c>
      <c r="L1122" s="745">
        <v>257964.67</v>
      </c>
      <c r="M1122" s="745">
        <v>175729.91</v>
      </c>
      <c r="N1122" s="745">
        <v>307527.34000000003</v>
      </c>
      <c r="O1122" s="745">
        <v>206847.89</v>
      </c>
      <c r="P1122" s="745">
        <v>361983.81</v>
      </c>
      <c r="Q1122" s="745">
        <v>226817.17</v>
      </c>
      <c r="R1122" s="745">
        <v>396930.04</v>
      </c>
      <c r="S1122" s="745">
        <v>246140.43</v>
      </c>
      <c r="T1122" s="745">
        <v>430745.75</v>
      </c>
    </row>
    <row r="1123" spans="1:20">
      <c r="A1123" s="744">
        <v>6</v>
      </c>
      <c r="B1123" s="744" t="s">
        <v>1669</v>
      </c>
      <c r="C1123" s="744"/>
      <c r="D1123" s="744" t="s">
        <v>1243</v>
      </c>
      <c r="E1123" s="744" t="s">
        <v>1296</v>
      </c>
      <c r="F1123" s="744" t="s">
        <v>719</v>
      </c>
      <c r="G1123" s="745">
        <v>74428.94</v>
      </c>
      <c r="H1123" s="745">
        <v>130250.64</v>
      </c>
      <c r="I1123" s="745">
        <v>97527.07</v>
      </c>
      <c r="J1123" s="745">
        <v>170672.37</v>
      </c>
      <c r="K1123" s="745">
        <v>118178.77</v>
      </c>
      <c r="L1123" s="745">
        <v>206812.85</v>
      </c>
      <c r="M1123" s="745">
        <v>144644.70000000001</v>
      </c>
      <c r="N1123" s="745">
        <v>253128.22</v>
      </c>
      <c r="O1123" s="745">
        <v>171609.4</v>
      </c>
      <c r="P1123" s="745">
        <v>300316.45</v>
      </c>
      <c r="Q1123" s="745">
        <v>189119.53</v>
      </c>
      <c r="R1123" s="745">
        <v>330959.17</v>
      </c>
      <c r="S1123" s="745">
        <v>205489.34</v>
      </c>
      <c r="T1123" s="745">
        <v>359606.35</v>
      </c>
    </row>
    <row r="1124" spans="1:20">
      <c r="A1124" s="744">
        <v>6</v>
      </c>
      <c r="B1124" s="744" t="s">
        <v>1669</v>
      </c>
      <c r="C1124" s="744"/>
      <c r="D1124" s="744" t="s">
        <v>1243</v>
      </c>
      <c r="E1124" s="744" t="s">
        <v>1296</v>
      </c>
      <c r="F1124" s="744" t="s">
        <v>726</v>
      </c>
      <c r="G1124" s="745">
        <v>70938.899999999994</v>
      </c>
      <c r="H1124" s="745">
        <v>124143.07</v>
      </c>
      <c r="I1124" s="745">
        <v>96687.02</v>
      </c>
      <c r="J1124" s="745">
        <v>169202.28</v>
      </c>
      <c r="K1124" s="745">
        <v>122396.81</v>
      </c>
      <c r="L1124" s="745">
        <v>214194.41</v>
      </c>
      <c r="M1124" s="745">
        <v>161292.57</v>
      </c>
      <c r="N1124" s="745">
        <v>282261.99</v>
      </c>
      <c r="O1124" s="745">
        <v>199831.48</v>
      </c>
      <c r="P1124" s="745">
        <v>349705.09</v>
      </c>
      <c r="Q1124" s="745">
        <v>225127.6</v>
      </c>
      <c r="R1124" s="745">
        <v>393973.29</v>
      </c>
      <c r="S1124" s="745">
        <v>250106.52</v>
      </c>
      <c r="T1124" s="745">
        <v>437686.4</v>
      </c>
    </row>
    <row r="1125" spans="1:20">
      <c r="A1125" s="744">
        <v>6</v>
      </c>
      <c r="B1125" s="744" t="s">
        <v>1669</v>
      </c>
      <c r="C1125" s="744"/>
      <c r="D1125" s="744" t="s">
        <v>1243</v>
      </c>
      <c r="E1125" s="744" t="s">
        <v>1296</v>
      </c>
      <c r="F1125" s="744" t="s">
        <v>301</v>
      </c>
      <c r="G1125" s="745">
        <v>76464.31</v>
      </c>
      <c r="H1125" s="745">
        <v>122342.9</v>
      </c>
      <c r="I1125" s="745">
        <v>107050.03</v>
      </c>
      <c r="J1125" s="745">
        <v>171280.06</v>
      </c>
      <c r="K1125" s="745">
        <v>137635.76</v>
      </c>
      <c r="L1125" s="745">
        <v>220217.22</v>
      </c>
      <c r="M1125" s="745">
        <v>183514.34</v>
      </c>
      <c r="N1125" s="745">
        <v>293622.96000000002</v>
      </c>
      <c r="O1125" s="745">
        <v>229392.93</v>
      </c>
      <c r="P1125" s="745">
        <v>367028.69</v>
      </c>
      <c r="Q1125" s="745">
        <v>259978.65</v>
      </c>
      <c r="R1125" s="745">
        <v>415965.85</v>
      </c>
      <c r="S1125" s="745">
        <v>290564.38</v>
      </c>
      <c r="T1125" s="745">
        <v>464903.01</v>
      </c>
    </row>
    <row r="1126" spans="1:20">
      <c r="A1126" s="744">
        <v>6</v>
      </c>
      <c r="B1126" s="744" t="s">
        <v>1669</v>
      </c>
      <c r="C1126" s="744"/>
      <c r="D1126" s="744" t="s">
        <v>1243</v>
      </c>
      <c r="E1126" s="744" t="s">
        <v>1343</v>
      </c>
      <c r="F1126" s="744" t="s">
        <v>712</v>
      </c>
      <c r="G1126" s="745">
        <v>98764.6</v>
      </c>
      <c r="H1126" s="745">
        <v>172838.05</v>
      </c>
      <c r="I1126" s="745">
        <v>128020.59</v>
      </c>
      <c r="J1126" s="745">
        <v>224036.04</v>
      </c>
      <c r="K1126" s="745">
        <v>152907.62</v>
      </c>
      <c r="L1126" s="745">
        <v>267588.34000000003</v>
      </c>
      <c r="M1126" s="745">
        <v>182131.34</v>
      </c>
      <c r="N1126" s="745">
        <v>318729.84000000003</v>
      </c>
      <c r="O1126" s="745">
        <v>214285.12</v>
      </c>
      <c r="P1126" s="745">
        <v>374998.96</v>
      </c>
      <c r="Q1126" s="745">
        <v>234916.1</v>
      </c>
      <c r="R1126" s="745">
        <v>411103.17</v>
      </c>
      <c r="S1126" s="745">
        <v>254826.96</v>
      </c>
      <c r="T1126" s="745">
        <v>445947.18</v>
      </c>
    </row>
    <row r="1127" spans="1:20">
      <c r="A1127" s="744">
        <v>6</v>
      </c>
      <c r="B1127" s="744" t="s">
        <v>1669</v>
      </c>
      <c r="C1127" s="744"/>
      <c r="D1127" s="744" t="s">
        <v>1243</v>
      </c>
      <c r="E1127" s="744" t="s">
        <v>1343</v>
      </c>
      <c r="F1127" s="744" t="s">
        <v>719</v>
      </c>
      <c r="G1127" s="745">
        <v>78142.460000000006</v>
      </c>
      <c r="H1127" s="745">
        <v>136749.29999999999</v>
      </c>
      <c r="I1127" s="745">
        <v>102218.02</v>
      </c>
      <c r="J1127" s="745">
        <v>178881.54</v>
      </c>
      <c r="K1127" s="745">
        <v>123678.01</v>
      </c>
      <c r="L1127" s="745">
        <v>216436.52</v>
      </c>
      <c r="M1127" s="745">
        <v>151046.13</v>
      </c>
      <c r="N1127" s="745">
        <v>264330.71999999997</v>
      </c>
      <c r="O1127" s="745">
        <v>179046.63</v>
      </c>
      <c r="P1127" s="745">
        <v>313331.59000000003</v>
      </c>
      <c r="Q1127" s="745">
        <v>197218.46</v>
      </c>
      <c r="R1127" s="745">
        <v>345132.3</v>
      </c>
      <c r="S1127" s="745">
        <v>214175.87</v>
      </c>
      <c r="T1127" s="745">
        <v>374807.77</v>
      </c>
    </row>
    <row r="1128" spans="1:20">
      <c r="A1128" s="744">
        <v>6</v>
      </c>
      <c r="B1128" s="744" t="s">
        <v>1669</v>
      </c>
      <c r="C1128" s="744"/>
      <c r="D1128" s="744" t="s">
        <v>1243</v>
      </c>
      <c r="E1128" s="744" t="s">
        <v>1343</v>
      </c>
      <c r="F1128" s="744" t="s">
        <v>726</v>
      </c>
      <c r="G1128" s="745">
        <v>75094.23</v>
      </c>
      <c r="H1128" s="745">
        <v>131414.9</v>
      </c>
      <c r="I1128" s="745">
        <v>102504.48</v>
      </c>
      <c r="J1128" s="745">
        <v>179382.84</v>
      </c>
      <c r="K1128" s="745">
        <v>129876.4</v>
      </c>
      <c r="L1128" s="745">
        <v>227283.71</v>
      </c>
      <c r="M1128" s="745">
        <v>171265.36</v>
      </c>
      <c r="N1128" s="745">
        <v>299714.38</v>
      </c>
      <c r="O1128" s="745">
        <v>212297.47</v>
      </c>
      <c r="P1128" s="745">
        <v>371520.58</v>
      </c>
      <c r="Q1128" s="745">
        <v>239255.72</v>
      </c>
      <c r="R1128" s="745">
        <v>418697.51</v>
      </c>
      <c r="S1128" s="745">
        <v>265896.77</v>
      </c>
      <c r="T1128" s="745">
        <v>465319.35</v>
      </c>
    </row>
    <row r="1129" spans="1:20">
      <c r="A1129" s="744">
        <v>6</v>
      </c>
      <c r="B1129" s="744" t="s">
        <v>1669</v>
      </c>
      <c r="C1129" s="744"/>
      <c r="D1129" s="744" t="s">
        <v>1243</v>
      </c>
      <c r="E1129" s="744" t="s">
        <v>1343</v>
      </c>
      <c r="F1129" s="744" t="s">
        <v>301</v>
      </c>
      <c r="G1129" s="745">
        <v>79874.16</v>
      </c>
      <c r="H1129" s="745">
        <v>127798.66</v>
      </c>
      <c r="I1129" s="745">
        <v>111823.82</v>
      </c>
      <c r="J1129" s="745">
        <v>178918.12</v>
      </c>
      <c r="K1129" s="745">
        <v>143773.49</v>
      </c>
      <c r="L1129" s="745">
        <v>230037.59</v>
      </c>
      <c r="M1129" s="745">
        <v>191697.99</v>
      </c>
      <c r="N1129" s="745">
        <v>306716.78000000003</v>
      </c>
      <c r="O1129" s="745">
        <v>239622.48</v>
      </c>
      <c r="P1129" s="745">
        <v>383395.98</v>
      </c>
      <c r="Q1129" s="745">
        <v>271572.15000000002</v>
      </c>
      <c r="R1129" s="745">
        <v>434515.44</v>
      </c>
      <c r="S1129" s="745">
        <v>303521.81</v>
      </c>
      <c r="T1129" s="745">
        <v>485634.9</v>
      </c>
    </row>
    <row r="1130" spans="1:20">
      <c r="A1130" s="744">
        <v>6</v>
      </c>
      <c r="B1130" s="744" t="s">
        <v>1669</v>
      </c>
      <c r="C1130" s="744"/>
      <c r="D1130" s="744" t="s">
        <v>1243</v>
      </c>
      <c r="E1130" s="744" t="s">
        <v>1388</v>
      </c>
      <c r="F1130" s="744" t="s">
        <v>712</v>
      </c>
      <c r="G1130" s="745">
        <v>99892.2</v>
      </c>
      <c r="H1130" s="745">
        <v>174811.35</v>
      </c>
      <c r="I1130" s="745">
        <v>129481.62</v>
      </c>
      <c r="J1130" s="745">
        <v>226592.83</v>
      </c>
      <c r="K1130" s="745">
        <v>154652.16</v>
      </c>
      <c r="L1130" s="745">
        <v>270641.28999999998</v>
      </c>
      <c r="M1130" s="745">
        <v>184208.58</v>
      </c>
      <c r="N1130" s="745">
        <v>322365.01</v>
      </c>
      <c r="O1130" s="745">
        <v>216728.63</v>
      </c>
      <c r="P1130" s="745">
        <v>379275.1</v>
      </c>
      <c r="Q1130" s="745">
        <v>237594.6</v>
      </c>
      <c r="R1130" s="745">
        <v>415790.56</v>
      </c>
      <c r="S1130" s="745">
        <v>257732.01</v>
      </c>
      <c r="T1130" s="745">
        <v>451031.02</v>
      </c>
    </row>
    <row r="1131" spans="1:20">
      <c r="A1131" s="744">
        <v>6</v>
      </c>
      <c r="B1131" s="744" t="s">
        <v>1669</v>
      </c>
      <c r="C1131" s="744"/>
      <c r="D1131" s="744" t="s">
        <v>1243</v>
      </c>
      <c r="E1131" s="744" t="s">
        <v>1388</v>
      </c>
      <c r="F1131" s="744" t="s">
        <v>719</v>
      </c>
      <c r="G1131" s="745">
        <v>79038.34</v>
      </c>
      <c r="H1131" s="745">
        <v>138317.1</v>
      </c>
      <c r="I1131" s="745">
        <v>103389.13</v>
      </c>
      <c r="J1131" s="745">
        <v>180930.97</v>
      </c>
      <c r="K1131" s="745">
        <v>125094.13</v>
      </c>
      <c r="L1131" s="745">
        <v>218914.73</v>
      </c>
      <c r="M1131" s="745">
        <v>152774.1</v>
      </c>
      <c r="N1131" s="745">
        <v>267354.67</v>
      </c>
      <c r="O1131" s="745">
        <v>181094.2</v>
      </c>
      <c r="P1131" s="745">
        <v>316914.84000000003</v>
      </c>
      <c r="Q1131" s="745">
        <v>199473.39</v>
      </c>
      <c r="R1131" s="745">
        <v>349078.44</v>
      </c>
      <c r="S1131" s="745">
        <v>216624.17</v>
      </c>
      <c r="T1131" s="745">
        <v>379092.29</v>
      </c>
    </row>
    <row r="1132" spans="1:20">
      <c r="A1132" s="744">
        <v>6</v>
      </c>
      <c r="B1132" s="744" t="s">
        <v>1669</v>
      </c>
      <c r="C1132" s="744"/>
      <c r="D1132" s="744" t="s">
        <v>1243</v>
      </c>
      <c r="E1132" s="744" t="s">
        <v>1388</v>
      </c>
      <c r="F1132" s="744" t="s">
        <v>726</v>
      </c>
      <c r="G1132" s="745">
        <v>75957.990000000005</v>
      </c>
      <c r="H1132" s="745">
        <v>132926.49</v>
      </c>
      <c r="I1132" s="745">
        <v>103684.23</v>
      </c>
      <c r="J1132" s="745">
        <v>181447.4</v>
      </c>
      <c r="K1132" s="745">
        <v>131371.70000000001</v>
      </c>
      <c r="L1132" s="745">
        <v>229900.48</v>
      </c>
      <c r="M1132" s="745">
        <v>173237.71</v>
      </c>
      <c r="N1132" s="745">
        <v>303166</v>
      </c>
      <c r="O1132" s="745">
        <v>214742.87</v>
      </c>
      <c r="P1132" s="745">
        <v>375800.01</v>
      </c>
      <c r="Q1132" s="745">
        <v>242012.02</v>
      </c>
      <c r="R1132" s="745">
        <v>423521.03</v>
      </c>
      <c r="S1132" s="745">
        <v>268960.40999999997</v>
      </c>
      <c r="T1132" s="745">
        <v>470680.72</v>
      </c>
    </row>
    <row r="1133" spans="1:20">
      <c r="A1133" s="744">
        <v>6</v>
      </c>
      <c r="B1133" s="744" t="s">
        <v>1669</v>
      </c>
      <c r="C1133" s="744"/>
      <c r="D1133" s="744" t="s">
        <v>1243</v>
      </c>
      <c r="E1133" s="744" t="s">
        <v>1388</v>
      </c>
      <c r="F1133" s="744" t="s">
        <v>301</v>
      </c>
      <c r="G1133" s="745">
        <v>80788.039999999994</v>
      </c>
      <c r="H1133" s="745">
        <v>129260.87</v>
      </c>
      <c r="I1133" s="745">
        <v>113103.26</v>
      </c>
      <c r="J1133" s="745">
        <v>180965.22</v>
      </c>
      <c r="K1133" s="745">
        <v>145418.48000000001</v>
      </c>
      <c r="L1133" s="745">
        <v>232669.56</v>
      </c>
      <c r="M1133" s="745">
        <v>193891.3</v>
      </c>
      <c r="N1133" s="745">
        <v>310226.09000000003</v>
      </c>
      <c r="O1133" s="745">
        <v>242364.13</v>
      </c>
      <c r="P1133" s="745">
        <v>387782.61</v>
      </c>
      <c r="Q1133" s="745">
        <v>274679.34000000003</v>
      </c>
      <c r="R1133" s="745">
        <v>439486.95</v>
      </c>
      <c r="S1133" s="745">
        <v>306994.56</v>
      </c>
      <c r="T1133" s="745">
        <v>491191.3</v>
      </c>
    </row>
    <row r="1134" spans="1:20">
      <c r="A1134" s="744">
        <v>6</v>
      </c>
      <c r="B1134" s="744" t="s">
        <v>1669</v>
      </c>
      <c r="C1134" s="744"/>
      <c r="D1134" s="744" t="s">
        <v>1243</v>
      </c>
      <c r="E1134" s="744" t="s">
        <v>1433</v>
      </c>
      <c r="F1134" s="744" t="s">
        <v>712</v>
      </c>
      <c r="G1134" s="745">
        <v>98034.33</v>
      </c>
      <c r="H1134" s="745">
        <v>171560.07</v>
      </c>
      <c r="I1134" s="745">
        <v>126988.21</v>
      </c>
      <c r="J1134" s="745">
        <v>222229.37</v>
      </c>
      <c r="K1134" s="745">
        <v>151602.01999999999</v>
      </c>
      <c r="L1134" s="745">
        <v>265303.53000000003</v>
      </c>
      <c r="M1134" s="745">
        <v>180472.05</v>
      </c>
      <c r="N1134" s="745">
        <v>315826.09000000003</v>
      </c>
      <c r="O1134" s="745">
        <v>212266.89</v>
      </c>
      <c r="P1134" s="745">
        <v>371467.06</v>
      </c>
      <c r="Q1134" s="745">
        <v>232665.53</v>
      </c>
      <c r="R1134" s="745">
        <v>407164.68</v>
      </c>
      <c r="S1134" s="745">
        <v>252316.47</v>
      </c>
      <c r="T1134" s="745">
        <v>441553.81</v>
      </c>
    </row>
    <row r="1135" spans="1:20">
      <c r="A1135" s="744">
        <v>6</v>
      </c>
      <c r="B1135" s="744" t="s">
        <v>1669</v>
      </c>
      <c r="C1135" s="744"/>
      <c r="D1135" s="744" t="s">
        <v>1243</v>
      </c>
      <c r="E1135" s="744" t="s">
        <v>1433</v>
      </c>
      <c r="F1135" s="744" t="s">
        <v>719</v>
      </c>
      <c r="G1135" s="745">
        <v>78107.31</v>
      </c>
      <c r="H1135" s="745">
        <v>136687.79</v>
      </c>
      <c r="I1135" s="745">
        <v>102055.38</v>
      </c>
      <c r="J1135" s="745">
        <v>178596.92</v>
      </c>
      <c r="K1135" s="745">
        <v>123357.67</v>
      </c>
      <c r="L1135" s="745">
        <v>215875.93</v>
      </c>
      <c r="M1135" s="745">
        <v>150434.66</v>
      </c>
      <c r="N1135" s="745">
        <v>263260.65000000002</v>
      </c>
      <c r="O1135" s="745">
        <v>178216.21</v>
      </c>
      <c r="P1135" s="745">
        <v>311878.37</v>
      </c>
      <c r="Q1135" s="745">
        <v>196238.6</v>
      </c>
      <c r="R1135" s="745">
        <v>343417.54</v>
      </c>
      <c r="S1135" s="745">
        <v>213035.64</v>
      </c>
      <c r="T1135" s="745">
        <v>372812.36</v>
      </c>
    </row>
    <row r="1136" spans="1:20">
      <c r="A1136" s="744">
        <v>6</v>
      </c>
      <c r="B1136" s="744" t="s">
        <v>1669</v>
      </c>
      <c r="C1136" s="744"/>
      <c r="D1136" s="744" t="s">
        <v>1243</v>
      </c>
      <c r="E1136" s="744" t="s">
        <v>1433</v>
      </c>
      <c r="F1136" s="744" t="s">
        <v>726</v>
      </c>
      <c r="G1136" s="745">
        <v>75471.03</v>
      </c>
      <c r="H1136" s="745">
        <v>132074.29999999999</v>
      </c>
      <c r="I1136" s="745">
        <v>103120.56</v>
      </c>
      <c r="J1136" s="745">
        <v>180460.98</v>
      </c>
      <c r="K1136" s="745">
        <v>130733.06</v>
      </c>
      <c r="L1136" s="745">
        <v>228782.86</v>
      </c>
      <c r="M1136" s="745">
        <v>172471.73</v>
      </c>
      <c r="N1136" s="745">
        <v>301825.52</v>
      </c>
      <c r="O1136" s="745">
        <v>213865.57</v>
      </c>
      <c r="P1136" s="745">
        <v>374264.75</v>
      </c>
      <c r="Q1136" s="745">
        <v>241078.34</v>
      </c>
      <c r="R1136" s="745">
        <v>421887.1</v>
      </c>
      <c r="S1136" s="745">
        <v>267984.59999999998</v>
      </c>
      <c r="T1136" s="745">
        <v>468973.06</v>
      </c>
    </row>
    <row r="1137" spans="1:20">
      <c r="A1137" s="744">
        <v>6</v>
      </c>
      <c r="B1137" s="744" t="s">
        <v>1669</v>
      </c>
      <c r="C1137" s="744"/>
      <c r="D1137" s="744" t="s">
        <v>1243</v>
      </c>
      <c r="E1137" s="744" t="s">
        <v>1433</v>
      </c>
      <c r="F1137" s="744" t="s">
        <v>301</v>
      </c>
      <c r="G1137" s="745">
        <v>79568.12</v>
      </c>
      <c r="H1137" s="745">
        <v>127309</v>
      </c>
      <c r="I1137" s="745">
        <v>111395.37</v>
      </c>
      <c r="J1137" s="745">
        <v>178232.59</v>
      </c>
      <c r="K1137" s="745">
        <v>143222.62</v>
      </c>
      <c r="L1137" s="745">
        <v>229156.19</v>
      </c>
      <c r="M1137" s="745">
        <v>190963.49</v>
      </c>
      <c r="N1137" s="745">
        <v>305541.59000000003</v>
      </c>
      <c r="O1137" s="745">
        <v>238704.36</v>
      </c>
      <c r="P1137" s="745">
        <v>381926.99</v>
      </c>
      <c r="Q1137" s="745">
        <v>270531.61</v>
      </c>
      <c r="R1137" s="745">
        <v>432850.59</v>
      </c>
      <c r="S1137" s="745">
        <v>302358.86</v>
      </c>
      <c r="T1137" s="745">
        <v>483774.19</v>
      </c>
    </row>
    <row r="1138" spans="1:20">
      <c r="A1138" s="744">
        <v>6</v>
      </c>
      <c r="B1138" s="744" t="s">
        <v>1669</v>
      </c>
      <c r="C1138" s="744"/>
      <c r="D1138" s="744" t="s">
        <v>1243</v>
      </c>
      <c r="E1138" s="744" t="s">
        <v>1475</v>
      </c>
      <c r="F1138" s="744" t="s">
        <v>712</v>
      </c>
      <c r="G1138" s="745">
        <v>95714.77</v>
      </c>
      <c r="H1138" s="745">
        <v>167500.84</v>
      </c>
      <c r="I1138" s="745">
        <v>124241.28</v>
      </c>
      <c r="J1138" s="745">
        <v>217422.23</v>
      </c>
      <c r="K1138" s="745">
        <v>148540.66</v>
      </c>
      <c r="L1138" s="745">
        <v>259946.15</v>
      </c>
      <c r="M1138" s="745">
        <v>177140.93</v>
      </c>
      <c r="N1138" s="745">
        <v>309996.62</v>
      </c>
      <c r="O1138" s="745">
        <v>208547.53</v>
      </c>
      <c r="P1138" s="745">
        <v>364958.18</v>
      </c>
      <c r="Q1138" s="745">
        <v>228703.21</v>
      </c>
      <c r="R1138" s="745">
        <v>400230.62</v>
      </c>
      <c r="S1138" s="745">
        <v>248227.74</v>
      </c>
      <c r="T1138" s="745">
        <v>434398.55</v>
      </c>
    </row>
    <row r="1139" spans="1:20">
      <c r="A1139" s="744">
        <v>6</v>
      </c>
      <c r="B1139" s="744" t="s">
        <v>1669</v>
      </c>
      <c r="C1139" s="744"/>
      <c r="D1139" s="744" t="s">
        <v>1243</v>
      </c>
      <c r="E1139" s="744" t="s">
        <v>1475</v>
      </c>
      <c r="F1139" s="744" t="s">
        <v>719</v>
      </c>
      <c r="G1139" s="745">
        <v>74629.2</v>
      </c>
      <c r="H1139" s="745">
        <v>130601.1</v>
      </c>
      <c r="I1139" s="745">
        <v>97858.87</v>
      </c>
      <c r="J1139" s="745">
        <v>171253.02</v>
      </c>
      <c r="K1139" s="745">
        <v>118654.2</v>
      </c>
      <c r="L1139" s="745">
        <v>207644.85</v>
      </c>
      <c r="M1139" s="745">
        <v>145357.17000000001</v>
      </c>
      <c r="N1139" s="745">
        <v>254375.05</v>
      </c>
      <c r="O1139" s="745">
        <v>172517.16</v>
      </c>
      <c r="P1139" s="745">
        <v>301905.03000000003</v>
      </c>
      <c r="Q1139" s="745">
        <v>190158.43</v>
      </c>
      <c r="R1139" s="745">
        <v>332777.25</v>
      </c>
      <c r="S1139" s="745">
        <v>206663.14</v>
      </c>
      <c r="T1139" s="745">
        <v>361660.5</v>
      </c>
    </row>
    <row r="1140" spans="1:20">
      <c r="A1140" s="744">
        <v>6</v>
      </c>
      <c r="B1140" s="744" t="s">
        <v>1669</v>
      </c>
      <c r="C1140" s="744"/>
      <c r="D1140" s="744" t="s">
        <v>1243</v>
      </c>
      <c r="E1140" s="744" t="s">
        <v>1475</v>
      </c>
      <c r="F1140" s="744" t="s">
        <v>726</v>
      </c>
      <c r="G1140" s="745">
        <v>70885.570000000007</v>
      </c>
      <c r="H1140" s="745">
        <v>124049.75</v>
      </c>
      <c r="I1140" s="745">
        <v>96553.31</v>
      </c>
      <c r="J1140" s="745">
        <v>168968.3</v>
      </c>
      <c r="K1140" s="745">
        <v>122181.87</v>
      </c>
      <c r="L1140" s="745">
        <v>213818.27</v>
      </c>
      <c r="M1140" s="745">
        <v>160963.21</v>
      </c>
      <c r="N1140" s="745">
        <v>281685.62</v>
      </c>
      <c r="O1140" s="745">
        <v>199379.69</v>
      </c>
      <c r="P1140" s="745">
        <v>348914.47</v>
      </c>
      <c r="Q1140" s="745">
        <v>224585.28</v>
      </c>
      <c r="R1140" s="745">
        <v>393024.23</v>
      </c>
      <c r="S1140" s="745">
        <v>249466.54</v>
      </c>
      <c r="T1140" s="745">
        <v>436566.44</v>
      </c>
    </row>
    <row r="1141" spans="1:20">
      <c r="A1141" s="744">
        <v>6</v>
      </c>
      <c r="B1141" s="744" t="s">
        <v>1669</v>
      </c>
      <c r="C1141" s="744"/>
      <c r="D1141" s="744" t="s">
        <v>1243</v>
      </c>
      <c r="E1141" s="744" t="s">
        <v>1475</v>
      </c>
      <c r="F1141" s="744" t="s">
        <v>301</v>
      </c>
      <c r="G1141" s="745">
        <v>76830.710000000006</v>
      </c>
      <c r="H1141" s="745">
        <v>122929.14</v>
      </c>
      <c r="I1141" s="745">
        <v>107562.99</v>
      </c>
      <c r="J1141" s="745">
        <v>172100.79</v>
      </c>
      <c r="K1141" s="745">
        <v>138295.28</v>
      </c>
      <c r="L1141" s="745">
        <v>221272.45</v>
      </c>
      <c r="M1141" s="745">
        <v>184393.7</v>
      </c>
      <c r="N1141" s="745">
        <v>295029.93</v>
      </c>
      <c r="O1141" s="745">
        <v>230492.13</v>
      </c>
      <c r="P1141" s="745">
        <v>368787.41</v>
      </c>
      <c r="Q1141" s="745">
        <v>261224.41</v>
      </c>
      <c r="R1141" s="745">
        <v>417959.07</v>
      </c>
      <c r="S1141" s="745">
        <v>291956.7</v>
      </c>
      <c r="T1141" s="745">
        <v>467130.72</v>
      </c>
    </row>
    <row r="1142" spans="1:20">
      <c r="A1142" s="744">
        <v>6</v>
      </c>
      <c r="B1142" s="744" t="s">
        <v>1669</v>
      </c>
      <c r="C1142" s="744"/>
      <c r="D1142" s="744" t="s">
        <v>1243</v>
      </c>
      <c r="E1142" s="744" t="s">
        <v>1513</v>
      </c>
      <c r="F1142" s="744" t="s">
        <v>712</v>
      </c>
      <c r="G1142" s="745">
        <v>102744.49</v>
      </c>
      <c r="H1142" s="745">
        <v>179802.85</v>
      </c>
      <c r="I1142" s="745">
        <v>133194.54999999999</v>
      </c>
      <c r="J1142" s="745">
        <v>233090.46</v>
      </c>
      <c r="K1142" s="745">
        <v>159100.19</v>
      </c>
      <c r="L1142" s="745">
        <v>278425.34000000003</v>
      </c>
      <c r="M1142" s="745">
        <v>189525.83</v>
      </c>
      <c r="N1142" s="745">
        <v>331670.19</v>
      </c>
      <c r="O1142" s="745">
        <v>222996.7</v>
      </c>
      <c r="P1142" s="745">
        <v>390244.23</v>
      </c>
      <c r="Q1142" s="745">
        <v>244473.13</v>
      </c>
      <c r="R1142" s="745">
        <v>427827.99</v>
      </c>
      <c r="S1142" s="745">
        <v>265206.24</v>
      </c>
      <c r="T1142" s="745">
        <v>464110.92</v>
      </c>
    </row>
    <row r="1143" spans="1:20">
      <c r="A1143" s="744">
        <v>6</v>
      </c>
      <c r="B1143" s="744" t="s">
        <v>1669</v>
      </c>
      <c r="C1143" s="744"/>
      <c r="D1143" s="744" t="s">
        <v>1243</v>
      </c>
      <c r="E1143" s="744" t="s">
        <v>1513</v>
      </c>
      <c r="F1143" s="744" t="s">
        <v>719</v>
      </c>
      <c r="G1143" s="745">
        <v>81195.5</v>
      </c>
      <c r="H1143" s="745">
        <v>142092.13</v>
      </c>
      <c r="I1143" s="745">
        <v>106232.31</v>
      </c>
      <c r="J1143" s="745">
        <v>185906.54</v>
      </c>
      <c r="K1143" s="745">
        <v>128556.89</v>
      </c>
      <c r="L1143" s="745">
        <v>224974.56</v>
      </c>
      <c r="M1143" s="745">
        <v>157043.53</v>
      </c>
      <c r="N1143" s="745">
        <v>274826.18</v>
      </c>
      <c r="O1143" s="745">
        <v>186174.46</v>
      </c>
      <c r="P1143" s="745">
        <v>325805.3</v>
      </c>
      <c r="Q1143" s="745">
        <v>205081.21</v>
      </c>
      <c r="R1143" s="745">
        <v>358892.13</v>
      </c>
      <c r="S1143" s="745">
        <v>222728.13</v>
      </c>
      <c r="T1143" s="745">
        <v>389774.23</v>
      </c>
    </row>
    <row r="1144" spans="1:20">
      <c r="A1144" s="744">
        <v>6</v>
      </c>
      <c r="B1144" s="744" t="s">
        <v>1669</v>
      </c>
      <c r="C1144" s="744"/>
      <c r="D1144" s="744" t="s">
        <v>1243</v>
      </c>
      <c r="E1144" s="744" t="s">
        <v>1513</v>
      </c>
      <c r="F1144" s="744" t="s">
        <v>726</v>
      </c>
      <c r="G1144" s="745">
        <v>77955.67</v>
      </c>
      <c r="H1144" s="745">
        <v>136422.42000000001</v>
      </c>
      <c r="I1144" s="745">
        <v>106392.41</v>
      </c>
      <c r="J1144" s="745">
        <v>186186.71</v>
      </c>
      <c r="K1144" s="745">
        <v>134789.1</v>
      </c>
      <c r="L1144" s="745">
        <v>235880.92</v>
      </c>
      <c r="M1144" s="745">
        <v>177730.09</v>
      </c>
      <c r="N1144" s="745">
        <v>311027.65000000002</v>
      </c>
      <c r="O1144" s="745">
        <v>220298.19</v>
      </c>
      <c r="P1144" s="745">
        <v>385521.83</v>
      </c>
      <c r="Q1144" s="745">
        <v>248262.61</v>
      </c>
      <c r="R1144" s="745">
        <v>434459.57</v>
      </c>
      <c r="S1144" s="745">
        <v>275895.58</v>
      </c>
      <c r="T1144" s="745">
        <v>482817.26</v>
      </c>
    </row>
    <row r="1145" spans="1:20">
      <c r="A1145" s="744">
        <v>6</v>
      </c>
      <c r="B1145" s="744" t="s">
        <v>1669</v>
      </c>
      <c r="C1145" s="744"/>
      <c r="D1145" s="744" t="s">
        <v>1243</v>
      </c>
      <c r="E1145" s="744" t="s">
        <v>1513</v>
      </c>
      <c r="F1145" s="744" t="s">
        <v>301</v>
      </c>
      <c r="G1145" s="745">
        <v>83042.570000000007</v>
      </c>
      <c r="H1145" s="745">
        <v>132868.10999999999</v>
      </c>
      <c r="I1145" s="745">
        <v>116259.59</v>
      </c>
      <c r="J1145" s="745">
        <v>186015.35</v>
      </c>
      <c r="K1145" s="745">
        <v>149476.62</v>
      </c>
      <c r="L1145" s="745">
        <v>239162.6</v>
      </c>
      <c r="M1145" s="745">
        <v>199302.16</v>
      </c>
      <c r="N1145" s="745">
        <v>318883.46000000002</v>
      </c>
      <c r="O1145" s="745">
        <v>249127.7</v>
      </c>
      <c r="P1145" s="745">
        <v>398604.33</v>
      </c>
      <c r="Q1145" s="745">
        <v>282344.73</v>
      </c>
      <c r="R1145" s="745">
        <v>451751.57</v>
      </c>
      <c r="S1145" s="745">
        <v>315561.76</v>
      </c>
      <c r="T1145" s="745">
        <v>504898.82</v>
      </c>
    </row>
    <row r="1146" spans="1:20">
      <c r="A1146" s="744">
        <v>6</v>
      </c>
      <c r="B1146" s="744" t="s">
        <v>1669</v>
      </c>
      <c r="C1146" s="744"/>
      <c r="D1146" s="744" t="s">
        <v>1243</v>
      </c>
      <c r="E1146" s="744" t="s">
        <v>1547</v>
      </c>
      <c r="F1146" s="744" t="s">
        <v>712</v>
      </c>
      <c r="G1146" s="745">
        <v>99428.29</v>
      </c>
      <c r="H1146" s="745">
        <v>173999.51</v>
      </c>
      <c r="I1146" s="745">
        <v>128932.23</v>
      </c>
      <c r="J1146" s="745">
        <v>225631.41</v>
      </c>
      <c r="K1146" s="745">
        <v>154039.9</v>
      </c>
      <c r="L1146" s="745">
        <v>269569.82</v>
      </c>
      <c r="M1146" s="745">
        <v>183542.36</v>
      </c>
      <c r="N1146" s="745">
        <v>321199.13</v>
      </c>
      <c r="O1146" s="745">
        <v>215984.76</v>
      </c>
      <c r="P1146" s="745">
        <v>377973.34</v>
      </c>
      <c r="Q1146" s="745">
        <v>236802.15</v>
      </c>
      <c r="R1146" s="745">
        <v>414403.76</v>
      </c>
      <c r="S1146" s="745">
        <v>256914.28</v>
      </c>
      <c r="T1146" s="745">
        <v>449599.98</v>
      </c>
    </row>
    <row r="1147" spans="1:20">
      <c r="A1147" s="744">
        <v>6</v>
      </c>
      <c r="B1147" s="744" t="s">
        <v>1669</v>
      </c>
      <c r="C1147" s="744"/>
      <c r="D1147" s="744" t="s">
        <v>1243</v>
      </c>
      <c r="E1147" s="744" t="s">
        <v>1547</v>
      </c>
      <c r="F1147" s="744" t="s">
        <v>719</v>
      </c>
      <c r="G1147" s="745">
        <v>78342.720000000001</v>
      </c>
      <c r="H1147" s="745">
        <v>137099.76999999999</v>
      </c>
      <c r="I1147" s="745">
        <v>102549.83</v>
      </c>
      <c r="J1147" s="745">
        <v>179462.2</v>
      </c>
      <c r="K1147" s="745">
        <v>124153.44</v>
      </c>
      <c r="L1147" s="745">
        <v>217268.52</v>
      </c>
      <c r="M1147" s="745">
        <v>151758.60999999999</v>
      </c>
      <c r="N1147" s="745">
        <v>265577.56</v>
      </c>
      <c r="O1147" s="745">
        <v>179954.39</v>
      </c>
      <c r="P1147" s="745">
        <v>314920.19</v>
      </c>
      <c r="Q1147" s="745">
        <v>198257.37</v>
      </c>
      <c r="R1147" s="745">
        <v>346950.39</v>
      </c>
      <c r="S1147" s="745">
        <v>215349.68</v>
      </c>
      <c r="T1147" s="745">
        <v>376861.93</v>
      </c>
    </row>
    <row r="1148" spans="1:20">
      <c r="A1148" s="744">
        <v>6</v>
      </c>
      <c r="B1148" s="744" t="s">
        <v>1669</v>
      </c>
      <c r="C1148" s="744"/>
      <c r="D1148" s="744" t="s">
        <v>1243</v>
      </c>
      <c r="E1148" s="744" t="s">
        <v>1547</v>
      </c>
      <c r="F1148" s="744" t="s">
        <v>726</v>
      </c>
      <c r="G1148" s="745">
        <v>75040.899999999994</v>
      </c>
      <c r="H1148" s="745">
        <v>131321.57999999999</v>
      </c>
      <c r="I1148" s="745">
        <v>102370.78</v>
      </c>
      <c r="J1148" s="745">
        <v>179148.87</v>
      </c>
      <c r="K1148" s="745">
        <v>129661.47</v>
      </c>
      <c r="L1148" s="745">
        <v>226907.57</v>
      </c>
      <c r="M1148" s="745">
        <v>170936.02</v>
      </c>
      <c r="N1148" s="745">
        <v>299138.03000000003</v>
      </c>
      <c r="O1148" s="745">
        <v>211845.7</v>
      </c>
      <c r="P1148" s="745">
        <v>370729.97</v>
      </c>
      <c r="Q1148" s="745">
        <v>238713.41</v>
      </c>
      <c r="R1148" s="745">
        <v>417748.47</v>
      </c>
      <c r="S1148" s="745">
        <v>265256.81</v>
      </c>
      <c r="T1148" s="745">
        <v>464199.41</v>
      </c>
    </row>
    <row r="1149" spans="1:20">
      <c r="A1149" s="744">
        <v>6</v>
      </c>
      <c r="B1149" s="744" t="s">
        <v>1669</v>
      </c>
      <c r="C1149" s="744"/>
      <c r="D1149" s="744" t="s">
        <v>1243</v>
      </c>
      <c r="E1149" s="744" t="s">
        <v>1547</v>
      </c>
      <c r="F1149" s="744" t="s">
        <v>301</v>
      </c>
      <c r="G1149" s="745">
        <v>80240.56</v>
      </c>
      <c r="H1149" s="745">
        <v>128384.9</v>
      </c>
      <c r="I1149" s="745">
        <v>112336.79</v>
      </c>
      <c r="J1149" s="745">
        <v>179738.86</v>
      </c>
      <c r="K1149" s="745">
        <v>144433.01</v>
      </c>
      <c r="L1149" s="745">
        <v>231092.82</v>
      </c>
      <c r="M1149" s="745">
        <v>192577.35</v>
      </c>
      <c r="N1149" s="745">
        <v>308123.77</v>
      </c>
      <c r="O1149" s="745">
        <v>240721.69</v>
      </c>
      <c r="P1149" s="745">
        <v>385154.71</v>
      </c>
      <c r="Q1149" s="745">
        <v>272817.90999999997</v>
      </c>
      <c r="R1149" s="745">
        <v>436508.67</v>
      </c>
      <c r="S1149" s="745">
        <v>304914.14</v>
      </c>
      <c r="T1149" s="745">
        <v>487862.63</v>
      </c>
    </row>
    <row r="1150" spans="1:20">
      <c r="A1150" s="744">
        <v>6</v>
      </c>
      <c r="B1150" s="744" t="s">
        <v>1669</v>
      </c>
      <c r="C1150" s="744"/>
      <c r="D1150" s="744" t="s">
        <v>1256</v>
      </c>
      <c r="E1150" s="744" t="s">
        <v>1309</v>
      </c>
      <c r="F1150" s="744" t="s">
        <v>712</v>
      </c>
      <c r="G1150" s="745">
        <v>100489.29</v>
      </c>
      <c r="H1150" s="745">
        <v>175856.27</v>
      </c>
      <c r="I1150" s="745">
        <v>130272.51</v>
      </c>
      <c r="J1150" s="745">
        <v>227976.88</v>
      </c>
      <c r="K1150" s="745">
        <v>155611.10999999999</v>
      </c>
      <c r="L1150" s="745">
        <v>272319.44</v>
      </c>
      <c r="M1150" s="745">
        <v>185371.34</v>
      </c>
      <c r="N1150" s="745">
        <v>324399.84000000003</v>
      </c>
      <c r="O1150" s="745">
        <v>218109.68</v>
      </c>
      <c r="P1150" s="745">
        <v>381691.95</v>
      </c>
      <c r="Q1150" s="745">
        <v>239116.13</v>
      </c>
      <c r="R1150" s="745">
        <v>418453.22</v>
      </c>
      <c r="S1150" s="745">
        <v>259396.14</v>
      </c>
      <c r="T1150" s="745">
        <v>453943.24</v>
      </c>
    </row>
    <row r="1151" spans="1:20">
      <c r="A1151" s="744">
        <v>6</v>
      </c>
      <c r="B1151" s="744" t="s">
        <v>1669</v>
      </c>
      <c r="C1151" s="744"/>
      <c r="D1151" s="744" t="s">
        <v>1256</v>
      </c>
      <c r="E1151" s="744" t="s">
        <v>1309</v>
      </c>
      <c r="F1151" s="744" t="s">
        <v>719</v>
      </c>
      <c r="G1151" s="745">
        <v>79403.73</v>
      </c>
      <c r="H1151" s="745">
        <v>138956.53</v>
      </c>
      <c r="I1151" s="745">
        <v>103890.1</v>
      </c>
      <c r="J1151" s="745">
        <v>181807.67</v>
      </c>
      <c r="K1151" s="745">
        <v>125724.65</v>
      </c>
      <c r="L1151" s="745">
        <v>220018.14</v>
      </c>
      <c r="M1151" s="745">
        <v>153587.59</v>
      </c>
      <c r="N1151" s="745">
        <v>268778.28000000003</v>
      </c>
      <c r="O1151" s="745">
        <v>182079.31</v>
      </c>
      <c r="P1151" s="745">
        <v>318638.8</v>
      </c>
      <c r="Q1151" s="745">
        <v>200571.34</v>
      </c>
      <c r="R1151" s="745">
        <v>350999.85</v>
      </c>
      <c r="S1151" s="745">
        <v>217831.54</v>
      </c>
      <c r="T1151" s="745">
        <v>381205.19</v>
      </c>
    </row>
    <row r="1152" spans="1:20">
      <c r="A1152" s="744">
        <v>6</v>
      </c>
      <c r="B1152" s="744" t="s">
        <v>1669</v>
      </c>
      <c r="C1152" s="744"/>
      <c r="D1152" s="744" t="s">
        <v>1256</v>
      </c>
      <c r="E1152" s="744" t="s">
        <v>1309</v>
      </c>
      <c r="F1152" s="744" t="s">
        <v>726</v>
      </c>
      <c r="G1152" s="745">
        <v>76228.14</v>
      </c>
      <c r="H1152" s="745">
        <v>133399.25</v>
      </c>
      <c r="I1152" s="745">
        <v>104032.91</v>
      </c>
      <c r="J1152" s="745">
        <v>182057.60000000001</v>
      </c>
      <c r="K1152" s="745">
        <v>131798.5</v>
      </c>
      <c r="L1152" s="745">
        <v>230647.37</v>
      </c>
      <c r="M1152" s="745">
        <v>173785.38</v>
      </c>
      <c r="N1152" s="745">
        <v>304124.42</v>
      </c>
      <c r="O1152" s="745">
        <v>215407.41</v>
      </c>
      <c r="P1152" s="745">
        <v>376962.96</v>
      </c>
      <c r="Q1152" s="745">
        <v>242750.02</v>
      </c>
      <c r="R1152" s="745">
        <v>424812.53</v>
      </c>
      <c r="S1152" s="745">
        <v>269768.3</v>
      </c>
      <c r="T1152" s="745">
        <v>472094.53</v>
      </c>
    </row>
    <row r="1153" spans="1:20">
      <c r="A1153" s="744">
        <v>6</v>
      </c>
      <c r="B1153" s="744" t="s">
        <v>1669</v>
      </c>
      <c r="C1153" s="744"/>
      <c r="D1153" s="744" t="s">
        <v>1256</v>
      </c>
      <c r="E1153" s="744" t="s">
        <v>1309</v>
      </c>
      <c r="F1153" s="744" t="s">
        <v>301</v>
      </c>
      <c r="G1153" s="745">
        <v>81214.8</v>
      </c>
      <c r="H1153" s="745">
        <v>129943.69</v>
      </c>
      <c r="I1153" s="745">
        <v>113700.73</v>
      </c>
      <c r="J1153" s="745">
        <v>181921.17</v>
      </c>
      <c r="K1153" s="745">
        <v>146186.65</v>
      </c>
      <c r="L1153" s="745">
        <v>233898.64</v>
      </c>
      <c r="M1153" s="745">
        <v>194915.53</v>
      </c>
      <c r="N1153" s="745">
        <v>311864.86</v>
      </c>
      <c r="O1153" s="745">
        <v>243644.41</v>
      </c>
      <c r="P1153" s="745">
        <v>389831.07</v>
      </c>
      <c r="Q1153" s="745">
        <v>276130.34000000003</v>
      </c>
      <c r="R1153" s="745">
        <v>441808.54</v>
      </c>
      <c r="S1153" s="745">
        <v>308616.26</v>
      </c>
      <c r="T1153" s="745">
        <v>493786.02</v>
      </c>
    </row>
    <row r="1154" spans="1:20">
      <c r="A1154" s="744">
        <v>6</v>
      </c>
      <c r="B1154" s="744" t="s">
        <v>1669</v>
      </c>
      <c r="C1154" s="744"/>
      <c r="D1154" s="744" t="s">
        <v>1256</v>
      </c>
      <c r="E1154" s="744" t="s">
        <v>1356</v>
      </c>
      <c r="F1154" s="744" t="s">
        <v>712</v>
      </c>
      <c r="G1154" s="745">
        <v>99494.88</v>
      </c>
      <c r="H1154" s="745">
        <v>174116.03</v>
      </c>
      <c r="I1154" s="745">
        <v>129052.98</v>
      </c>
      <c r="J1154" s="745">
        <v>225842.72</v>
      </c>
      <c r="K1154" s="745">
        <v>154213.23000000001</v>
      </c>
      <c r="L1154" s="745">
        <v>269873.15000000002</v>
      </c>
      <c r="M1154" s="745">
        <v>183790.62</v>
      </c>
      <c r="N1154" s="745">
        <v>321633.59000000003</v>
      </c>
      <c r="O1154" s="745">
        <v>216303.35</v>
      </c>
      <c r="P1154" s="745">
        <v>378530.85</v>
      </c>
      <c r="Q1154" s="745">
        <v>237166.67</v>
      </c>
      <c r="R1154" s="745">
        <v>415041.67</v>
      </c>
      <c r="S1154" s="745">
        <v>257337.46</v>
      </c>
      <c r="T1154" s="745">
        <v>450340.55</v>
      </c>
    </row>
    <row r="1155" spans="1:20">
      <c r="A1155" s="744">
        <v>6</v>
      </c>
      <c r="B1155" s="744" t="s">
        <v>1669</v>
      </c>
      <c r="C1155" s="744"/>
      <c r="D1155" s="744" t="s">
        <v>1256</v>
      </c>
      <c r="E1155" s="744" t="s">
        <v>1356</v>
      </c>
      <c r="F1155" s="744" t="s">
        <v>719</v>
      </c>
      <c r="G1155" s="745">
        <v>78177.600000000006</v>
      </c>
      <c r="H1155" s="745">
        <v>136810.79999999999</v>
      </c>
      <c r="I1155" s="745">
        <v>102380.66</v>
      </c>
      <c r="J1155" s="745">
        <v>179166.15</v>
      </c>
      <c r="K1155" s="745">
        <v>123998.35</v>
      </c>
      <c r="L1155" s="745">
        <v>216997.11</v>
      </c>
      <c r="M1155" s="745">
        <v>151657.60000000001</v>
      </c>
      <c r="N1155" s="745">
        <v>265400.78999999998</v>
      </c>
      <c r="O1155" s="745">
        <v>179877.04</v>
      </c>
      <c r="P1155" s="745">
        <v>314784.81</v>
      </c>
      <c r="Q1155" s="745">
        <v>198198.32</v>
      </c>
      <c r="R1155" s="745">
        <v>346847.05</v>
      </c>
      <c r="S1155" s="745">
        <v>215316.1</v>
      </c>
      <c r="T1155" s="745">
        <v>376803.18</v>
      </c>
    </row>
    <row r="1156" spans="1:20">
      <c r="A1156" s="744">
        <v>6</v>
      </c>
      <c r="B1156" s="744" t="s">
        <v>1669</v>
      </c>
      <c r="C1156" s="744"/>
      <c r="D1156" s="744" t="s">
        <v>1256</v>
      </c>
      <c r="E1156" s="744" t="s">
        <v>1356</v>
      </c>
      <c r="F1156" s="744" t="s">
        <v>726</v>
      </c>
      <c r="G1156" s="745">
        <v>74717.429999999993</v>
      </c>
      <c r="H1156" s="745">
        <v>130755.5</v>
      </c>
      <c r="I1156" s="745">
        <v>101888.39</v>
      </c>
      <c r="J1156" s="745">
        <v>178304.69</v>
      </c>
      <c r="K1156" s="745">
        <v>129019.74</v>
      </c>
      <c r="L1156" s="745">
        <v>225784.54</v>
      </c>
      <c r="M1156" s="745">
        <v>170058.99</v>
      </c>
      <c r="N1156" s="745">
        <v>297603.23</v>
      </c>
      <c r="O1156" s="745">
        <v>210729.37</v>
      </c>
      <c r="P1156" s="745">
        <v>368776.4</v>
      </c>
      <c r="Q1156" s="745">
        <v>237433.09</v>
      </c>
      <c r="R1156" s="745">
        <v>415507.92</v>
      </c>
      <c r="S1156" s="745">
        <v>263808.93</v>
      </c>
      <c r="T1156" s="745">
        <v>461665.63</v>
      </c>
    </row>
    <row r="1157" spans="1:20">
      <c r="A1157" s="744">
        <v>6</v>
      </c>
      <c r="B1157" s="744" t="s">
        <v>1669</v>
      </c>
      <c r="C1157" s="744"/>
      <c r="D1157" s="744" t="s">
        <v>1256</v>
      </c>
      <c r="E1157" s="744" t="s">
        <v>1356</v>
      </c>
      <c r="F1157" s="744" t="s">
        <v>301</v>
      </c>
      <c r="G1157" s="745">
        <v>80180.2</v>
      </c>
      <c r="H1157" s="745">
        <v>128288.32000000001</v>
      </c>
      <c r="I1157" s="745">
        <v>112252.28</v>
      </c>
      <c r="J1157" s="745">
        <v>179603.65</v>
      </c>
      <c r="K1157" s="745">
        <v>144324.35999999999</v>
      </c>
      <c r="L1157" s="745">
        <v>230918.98</v>
      </c>
      <c r="M1157" s="745">
        <v>192432.48</v>
      </c>
      <c r="N1157" s="745">
        <v>307891.96999999997</v>
      </c>
      <c r="O1157" s="745">
        <v>240540.6</v>
      </c>
      <c r="P1157" s="745">
        <v>384864.96</v>
      </c>
      <c r="Q1157" s="745">
        <v>272612.68</v>
      </c>
      <c r="R1157" s="745">
        <v>436180.29</v>
      </c>
      <c r="S1157" s="745">
        <v>304684.76</v>
      </c>
      <c r="T1157" s="745">
        <v>487495.62</v>
      </c>
    </row>
    <row r="1158" spans="1:20">
      <c r="A1158" s="744">
        <v>6</v>
      </c>
      <c r="B1158" s="744" t="s">
        <v>1669</v>
      </c>
      <c r="C1158" s="744"/>
      <c r="D1158" s="744" t="s">
        <v>1256</v>
      </c>
      <c r="E1158" s="744" t="s">
        <v>1401</v>
      </c>
      <c r="F1158" s="744" t="s">
        <v>712</v>
      </c>
      <c r="G1158" s="745">
        <v>100555.89</v>
      </c>
      <c r="H1158" s="745">
        <v>175972.8</v>
      </c>
      <c r="I1158" s="745">
        <v>130393.26</v>
      </c>
      <c r="J1158" s="745">
        <v>228188.2</v>
      </c>
      <c r="K1158" s="745">
        <v>155784.44</v>
      </c>
      <c r="L1158" s="745">
        <v>272622.77</v>
      </c>
      <c r="M1158" s="745">
        <v>185619.6</v>
      </c>
      <c r="N1158" s="745">
        <v>324834.31</v>
      </c>
      <c r="O1158" s="745">
        <v>218428.27</v>
      </c>
      <c r="P1158" s="745">
        <v>382249.48</v>
      </c>
      <c r="Q1158" s="745">
        <v>239480.65</v>
      </c>
      <c r="R1158" s="745">
        <v>419091.14</v>
      </c>
      <c r="S1158" s="745">
        <v>259819.33</v>
      </c>
      <c r="T1158" s="745">
        <v>454683.82</v>
      </c>
    </row>
    <row r="1159" spans="1:20">
      <c r="A1159" s="744">
        <v>6</v>
      </c>
      <c r="B1159" s="744" t="s">
        <v>1669</v>
      </c>
      <c r="C1159" s="744"/>
      <c r="D1159" s="744" t="s">
        <v>1256</v>
      </c>
      <c r="E1159" s="744" t="s">
        <v>1401</v>
      </c>
      <c r="F1159" s="744" t="s">
        <v>719</v>
      </c>
      <c r="G1159" s="745">
        <v>79238.61</v>
      </c>
      <c r="H1159" s="745">
        <v>138667.57</v>
      </c>
      <c r="I1159" s="745">
        <v>103720.93</v>
      </c>
      <c r="J1159" s="745">
        <v>181511.63</v>
      </c>
      <c r="K1159" s="745">
        <v>125569.56</v>
      </c>
      <c r="L1159" s="745">
        <v>219746.73</v>
      </c>
      <c r="M1159" s="745">
        <v>153486.57999999999</v>
      </c>
      <c r="N1159" s="745">
        <v>268601.51</v>
      </c>
      <c r="O1159" s="745">
        <v>182001.96</v>
      </c>
      <c r="P1159" s="745">
        <v>318503.44</v>
      </c>
      <c r="Q1159" s="745">
        <v>200512.3</v>
      </c>
      <c r="R1159" s="745">
        <v>350896.53</v>
      </c>
      <c r="S1159" s="745">
        <v>217797.97</v>
      </c>
      <c r="T1159" s="745">
        <v>381146.45</v>
      </c>
    </row>
    <row r="1160" spans="1:20">
      <c r="A1160" s="744">
        <v>6</v>
      </c>
      <c r="B1160" s="744" t="s">
        <v>1669</v>
      </c>
      <c r="C1160" s="744"/>
      <c r="D1160" s="744" t="s">
        <v>1256</v>
      </c>
      <c r="E1160" s="744" t="s">
        <v>1401</v>
      </c>
      <c r="F1160" s="744" t="s">
        <v>726</v>
      </c>
      <c r="G1160" s="745">
        <v>75904.67</v>
      </c>
      <c r="H1160" s="745">
        <v>132833.17000000001</v>
      </c>
      <c r="I1160" s="745">
        <v>103550.53</v>
      </c>
      <c r="J1160" s="745">
        <v>181213.43</v>
      </c>
      <c r="K1160" s="745">
        <v>131156.76999999999</v>
      </c>
      <c r="L1160" s="745">
        <v>229524.35</v>
      </c>
      <c r="M1160" s="745">
        <v>172908.37</v>
      </c>
      <c r="N1160" s="745">
        <v>302589.64</v>
      </c>
      <c r="O1160" s="745">
        <v>214291.09</v>
      </c>
      <c r="P1160" s="745">
        <v>375009.41</v>
      </c>
      <c r="Q1160" s="745">
        <v>241469.71</v>
      </c>
      <c r="R1160" s="745">
        <v>422571.99</v>
      </c>
      <c r="S1160" s="745">
        <v>268320.44</v>
      </c>
      <c r="T1160" s="745">
        <v>469560.78</v>
      </c>
    </row>
    <row r="1161" spans="1:20">
      <c r="A1161" s="744">
        <v>6</v>
      </c>
      <c r="B1161" s="744" t="s">
        <v>1669</v>
      </c>
      <c r="C1161" s="744"/>
      <c r="D1161" s="744" t="s">
        <v>1256</v>
      </c>
      <c r="E1161" s="744" t="s">
        <v>1401</v>
      </c>
      <c r="F1161" s="744" t="s">
        <v>301</v>
      </c>
      <c r="G1161" s="745">
        <v>81154.44</v>
      </c>
      <c r="H1161" s="745">
        <v>129847.11</v>
      </c>
      <c r="I1161" s="745">
        <v>113616.22</v>
      </c>
      <c r="J1161" s="745">
        <v>181785.96</v>
      </c>
      <c r="K1161" s="745">
        <v>146078</v>
      </c>
      <c r="L1161" s="745">
        <v>233724.79999999999</v>
      </c>
      <c r="M1161" s="745">
        <v>194770.67</v>
      </c>
      <c r="N1161" s="745">
        <v>311633.07</v>
      </c>
      <c r="O1161" s="745">
        <v>243463.33</v>
      </c>
      <c r="P1161" s="745">
        <v>389541.34</v>
      </c>
      <c r="Q1161" s="745">
        <v>275925.11</v>
      </c>
      <c r="R1161" s="745">
        <v>441480.18</v>
      </c>
      <c r="S1161" s="745">
        <v>308386.89</v>
      </c>
      <c r="T1161" s="745">
        <v>493419.03</v>
      </c>
    </row>
    <row r="1162" spans="1:20">
      <c r="A1162" s="744">
        <v>6</v>
      </c>
      <c r="B1162" s="744" t="s">
        <v>1669</v>
      </c>
      <c r="C1162" s="744"/>
      <c r="D1162" s="744" t="s">
        <v>1256</v>
      </c>
      <c r="E1162" s="744" t="s">
        <v>1445</v>
      </c>
      <c r="F1162" s="744" t="s">
        <v>712</v>
      </c>
      <c r="G1162" s="745">
        <v>98167.51</v>
      </c>
      <c r="H1162" s="745">
        <v>171793.14</v>
      </c>
      <c r="I1162" s="745">
        <v>127229.71</v>
      </c>
      <c r="J1162" s="745">
        <v>222651.99</v>
      </c>
      <c r="K1162" s="745">
        <v>151948.68</v>
      </c>
      <c r="L1162" s="745">
        <v>265910.2</v>
      </c>
      <c r="M1162" s="745">
        <v>180968.58</v>
      </c>
      <c r="N1162" s="745">
        <v>316695.02</v>
      </c>
      <c r="O1162" s="745">
        <v>212904.07</v>
      </c>
      <c r="P1162" s="745">
        <v>372582.12</v>
      </c>
      <c r="Q1162" s="745">
        <v>233394.58</v>
      </c>
      <c r="R1162" s="745">
        <v>408440.52</v>
      </c>
      <c r="S1162" s="745">
        <v>253162.84</v>
      </c>
      <c r="T1162" s="745">
        <v>443034.97</v>
      </c>
    </row>
    <row r="1163" spans="1:20">
      <c r="A1163" s="744">
        <v>6</v>
      </c>
      <c r="B1163" s="744" t="s">
        <v>1669</v>
      </c>
      <c r="C1163" s="744"/>
      <c r="D1163" s="744" t="s">
        <v>1256</v>
      </c>
      <c r="E1163" s="744" t="s">
        <v>1445</v>
      </c>
      <c r="F1163" s="744" t="s">
        <v>719</v>
      </c>
      <c r="G1163" s="745">
        <v>77777.070000000007</v>
      </c>
      <c r="H1163" s="745">
        <v>136109.88</v>
      </c>
      <c r="I1163" s="745">
        <v>101717.05</v>
      </c>
      <c r="J1163" s="745">
        <v>178004.84</v>
      </c>
      <c r="K1163" s="745">
        <v>123047.5</v>
      </c>
      <c r="L1163" s="745">
        <v>215333.12</v>
      </c>
      <c r="M1163" s="745">
        <v>150232.65</v>
      </c>
      <c r="N1163" s="745">
        <v>262907.13</v>
      </c>
      <c r="O1163" s="745">
        <v>178061.51</v>
      </c>
      <c r="P1163" s="745">
        <v>311607.65000000002</v>
      </c>
      <c r="Q1163" s="745">
        <v>196120.51</v>
      </c>
      <c r="R1163" s="745">
        <v>343210.89</v>
      </c>
      <c r="S1163" s="745">
        <v>212968.5</v>
      </c>
      <c r="T1163" s="745">
        <v>372694.88</v>
      </c>
    </row>
    <row r="1164" spans="1:20">
      <c r="A1164" s="744">
        <v>6</v>
      </c>
      <c r="B1164" s="744" t="s">
        <v>1669</v>
      </c>
      <c r="C1164" s="744"/>
      <c r="D1164" s="744" t="s">
        <v>1256</v>
      </c>
      <c r="E1164" s="744" t="s">
        <v>1445</v>
      </c>
      <c r="F1164" s="744" t="s">
        <v>726</v>
      </c>
      <c r="G1164" s="745">
        <v>74824.08</v>
      </c>
      <c r="H1164" s="745">
        <v>130942.14</v>
      </c>
      <c r="I1164" s="745">
        <v>102155.8</v>
      </c>
      <c r="J1164" s="745">
        <v>178772.64</v>
      </c>
      <c r="K1164" s="745">
        <v>129449.61</v>
      </c>
      <c r="L1164" s="745">
        <v>226536.83</v>
      </c>
      <c r="M1164" s="745">
        <v>170717.69</v>
      </c>
      <c r="N1164" s="745">
        <v>298755.96000000002</v>
      </c>
      <c r="O1164" s="745">
        <v>211632.94</v>
      </c>
      <c r="P1164" s="745">
        <v>370357.64</v>
      </c>
      <c r="Q1164" s="745">
        <v>238517.73</v>
      </c>
      <c r="R1164" s="745">
        <v>417406.02</v>
      </c>
      <c r="S1164" s="745">
        <v>265088.88</v>
      </c>
      <c r="T1164" s="745">
        <v>463905.55</v>
      </c>
    </row>
    <row r="1165" spans="1:20">
      <c r="A1165" s="744">
        <v>6</v>
      </c>
      <c r="B1165" s="744" t="s">
        <v>1669</v>
      </c>
      <c r="C1165" s="744"/>
      <c r="D1165" s="744" t="s">
        <v>1256</v>
      </c>
      <c r="E1165" s="744" t="s">
        <v>1445</v>
      </c>
      <c r="F1165" s="744" t="s">
        <v>301</v>
      </c>
      <c r="G1165" s="745">
        <v>79447.399999999994</v>
      </c>
      <c r="H1165" s="745">
        <v>127115.84</v>
      </c>
      <c r="I1165" s="745">
        <v>111226.36</v>
      </c>
      <c r="J1165" s="745">
        <v>177962.18</v>
      </c>
      <c r="K1165" s="745">
        <v>143005.32</v>
      </c>
      <c r="L1165" s="745">
        <v>228808.52</v>
      </c>
      <c r="M1165" s="745">
        <v>190673.76</v>
      </c>
      <c r="N1165" s="745">
        <v>305078.02</v>
      </c>
      <c r="O1165" s="745">
        <v>238342.2</v>
      </c>
      <c r="P1165" s="745">
        <v>381347.53</v>
      </c>
      <c r="Q1165" s="745">
        <v>270121.15999999997</v>
      </c>
      <c r="R1165" s="745">
        <v>432193.86</v>
      </c>
      <c r="S1165" s="745">
        <v>301900.12</v>
      </c>
      <c r="T1165" s="745">
        <v>483040.2</v>
      </c>
    </row>
    <row r="1166" spans="1:20">
      <c r="A1166" s="744">
        <v>6</v>
      </c>
      <c r="B1166" s="744" t="s">
        <v>1669</v>
      </c>
      <c r="C1166" s="744"/>
      <c r="D1166" s="744" t="s">
        <v>1256</v>
      </c>
      <c r="E1166" s="744" t="s">
        <v>1485</v>
      </c>
      <c r="F1166" s="744" t="s">
        <v>712</v>
      </c>
      <c r="G1166" s="745">
        <v>97239.679999999993</v>
      </c>
      <c r="H1166" s="745">
        <v>170169.44</v>
      </c>
      <c r="I1166" s="745">
        <v>126130.93</v>
      </c>
      <c r="J1166" s="745">
        <v>220729.13</v>
      </c>
      <c r="K1166" s="745">
        <v>150724.14000000001</v>
      </c>
      <c r="L1166" s="745">
        <v>263767.24</v>
      </c>
      <c r="M1166" s="745">
        <v>179636.13</v>
      </c>
      <c r="N1166" s="745">
        <v>314363.21999999997</v>
      </c>
      <c r="O1166" s="745">
        <v>211416.32000000001</v>
      </c>
      <c r="P1166" s="745">
        <v>369978.56</v>
      </c>
      <c r="Q1166" s="745">
        <v>231809.65</v>
      </c>
      <c r="R1166" s="745">
        <v>405666.89</v>
      </c>
      <c r="S1166" s="745">
        <v>251527.34</v>
      </c>
      <c r="T1166" s="745">
        <v>440172.85</v>
      </c>
    </row>
    <row r="1167" spans="1:20">
      <c r="A1167" s="744">
        <v>6</v>
      </c>
      <c r="B1167" s="744" t="s">
        <v>1669</v>
      </c>
      <c r="C1167" s="744"/>
      <c r="D1167" s="744" t="s">
        <v>1256</v>
      </c>
      <c r="E1167" s="744" t="s">
        <v>1485</v>
      </c>
      <c r="F1167" s="744" t="s">
        <v>719</v>
      </c>
      <c r="G1167" s="745">
        <v>76385.83</v>
      </c>
      <c r="H1167" s="745">
        <v>133675.20000000001</v>
      </c>
      <c r="I1167" s="745">
        <v>100038.44</v>
      </c>
      <c r="J1167" s="745">
        <v>175067.28</v>
      </c>
      <c r="K1167" s="745">
        <v>121166.1</v>
      </c>
      <c r="L1167" s="745">
        <v>212040.68</v>
      </c>
      <c r="M1167" s="745">
        <v>148201.65</v>
      </c>
      <c r="N1167" s="745">
        <v>259352.88</v>
      </c>
      <c r="O1167" s="745">
        <v>175781.89</v>
      </c>
      <c r="P1167" s="745">
        <v>307618.31</v>
      </c>
      <c r="Q1167" s="745">
        <v>193688.44</v>
      </c>
      <c r="R1167" s="745">
        <v>338954.77</v>
      </c>
      <c r="S1167" s="745">
        <v>210419.5</v>
      </c>
      <c r="T1167" s="745">
        <v>368234.13</v>
      </c>
    </row>
    <row r="1168" spans="1:20">
      <c r="A1168" s="744">
        <v>6</v>
      </c>
      <c r="B1168" s="744" t="s">
        <v>1669</v>
      </c>
      <c r="C1168" s="744"/>
      <c r="D1168" s="744" t="s">
        <v>1256</v>
      </c>
      <c r="E1168" s="744" t="s">
        <v>1485</v>
      </c>
      <c r="F1168" s="744" t="s">
        <v>726</v>
      </c>
      <c r="G1168" s="745">
        <v>72989.899999999994</v>
      </c>
      <c r="H1168" s="745">
        <v>127732.32</v>
      </c>
      <c r="I1168" s="745">
        <v>99528.9</v>
      </c>
      <c r="J1168" s="745">
        <v>174175.57</v>
      </c>
      <c r="K1168" s="745">
        <v>126029.13</v>
      </c>
      <c r="L1168" s="745">
        <v>220550.99</v>
      </c>
      <c r="M1168" s="745">
        <v>166114.29</v>
      </c>
      <c r="N1168" s="745">
        <v>290700</v>
      </c>
      <c r="O1168" s="745">
        <v>205838.58</v>
      </c>
      <c r="P1168" s="745">
        <v>360217.52</v>
      </c>
      <c r="Q1168" s="745">
        <v>231920.5</v>
      </c>
      <c r="R1168" s="745">
        <v>405860.87</v>
      </c>
      <c r="S1168" s="745">
        <v>257681.65</v>
      </c>
      <c r="T1168" s="745">
        <v>450942.89</v>
      </c>
    </row>
    <row r="1169" spans="1:20">
      <c r="A1169" s="744">
        <v>6</v>
      </c>
      <c r="B1169" s="744" t="s">
        <v>1669</v>
      </c>
      <c r="C1169" s="744"/>
      <c r="D1169" s="744" t="s">
        <v>1256</v>
      </c>
      <c r="E1169" s="744" t="s">
        <v>1485</v>
      </c>
      <c r="F1169" s="744" t="s">
        <v>301</v>
      </c>
      <c r="G1169" s="745">
        <v>78352.429999999993</v>
      </c>
      <c r="H1169" s="745">
        <v>125363.9</v>
      </c>
      <c r="I1169" s="745">
        <v>109693.41</v>
      </c>
      <c r="J1169" s="745">
        <v>175509.45</v>
      </c>
      <c r="K1169" s="745">
        <v>141034.38</v>
      </c>
      <c r="L1169" s="745">
        <v>225655.01</v>
      </c>
      <c r="M1169" s="745">
        <v>188045.84</v>
      </c>
      <c r="N1169" s="745">
        <v>300873.34999999998</v>
      </c>
      <c r="O1169" s="745">
        <v>235057.3</v>
      </c>
      <c r="P1169" s="745">
        <v>376091.69</v>
      </c>
      <c r="Q1169" s="745">
        <v>266398.27</v>
      </c>
      <c r="R1169" s="745">
        <v>426237.25</v>
      </c>
      <c r="S1169" s="745">
        <v>297739.25</v>
      </c>
      <c r="T1169" s="745">
        <v>476382.8</v>
      </c>
    </row>
    <row r="1170" spans="1:20">
      <c r="A1170" s="744">
        <v>6</v>
      </c>
      <c r="B1170" s="744" t="s">
        <v>1669</v>
      </c>
      <c r="C1170" s="744"/>
      <c r="D1170" s="744" t="s">
        <v>1256</v>
      </c>
      <c r="E1170" s="744" t="s">
        <v>1521</v>
      </c>
      <c r="F1170" s="744" t="s">
        <v>712</v>
      </c>
      <c r="G1170" s="745">
        <v>100091.97</v>
      </c>
      <c r="H1170" s="745">
        <v>175160.95</v>
      </c>
      <c r="I1170" s="745">
        <v>129843.87</v>
      </c>
      <c r="J1170" s="745">
        <v>227226.76</v>
      </c>
      <c r="K1170" s="745">
        <v>155172.17000000001</v>
      </c>
      <c r="L1170" s="745">
        <v>271551.28999999998</v>
      </c>
      <c r="M1170" s="745">
        <v>184953.37</v>
      </c>
      <c r="N1170" s="745">
        <v>323668.40999999997</v>
      </c>
      <c r="O1170" s="745">
        <v>217684.39</v>
      </c>
      <c r="P1170" s="745">
        <v>380947.69</v>
      </c>
      <c r="Q1170" s="745">
        <v>238688.18</v>
      </c>
      <c r="R1170" s="745">
        <v>417704.32</v>
      </c>
      <c r="S1170" s="745">
        <v>259001.58</v>
      </c>
      <c r="T1170" s="745">
        <v>453252.76</v>
      </c>
    </row>
    <row r="1171" spans="1:20">
      <c r="A1171" s="744">
        <v>6</v>
      </c>
      <c r="B1171" s="744" t="s">
        <v>1669</v>
      </c>
      <c r="C1171" s="744"/>
      <c r="D1171" s="744" t="s">
        <v>1256</v>
      </c>
      <c r="E1171" s="744" t="s">
        <v>1521</v>
      </c>
      <c r="F1171" s="744" t="s">
        <v>719</v>
      </c>
      <c r="G1171" s="745">
        <v>78542.990000000005</v>
      </c>
      <c r="H1171" s="745">
        <v>137450.23000000001</v>
      </c>
      <c r="I1171" s="745">
        <v>102881.63</v>
      </c>
      <c r="J1171" s="745">
        <v>180042.85</v>
      </c>
      <c r="K1171" s="745">
        <v>124628.86</v>
      </c>
      <c r="L1171" s="745">
        <v>218100.51</v>
      </c>
      <c r="M1171" s="745">
        <v>152471.07999999999</v>
      </c>
      <c r="N1171" s="745">
        <v>266824.39</v>
      </c>
      <c r="O1171" s="745">
        <v>180862.15</v>
      </c>
      <c r="P1171" s="745">
        <v>316508.76</v>
      </c>
      <c r="Q1171" s="745">
        <v>199296.26</v>
      </c>
      <c r="R1171" s="745">
        <v>348768.46</v>
      </c>
      <c r="S1171" s="745">
        <v>216523.47</v>
      </c>
      <c r="T1171" s="745">
        <v>378916.07</v>
      </c>
    </row>
    <row r="1172" spans="1:20">
      <c r="A1172" s="744">
        <v>6</v>
      </c>
      <c r="B1172" s="744" t="s">
        <v>1669</v>
      </c>
      <c r="C1172" s="744"/>
      <c r="D1172" s="744" t="s">
        <v>1256</v>
      </c>
      <c r="E1172" s="744" t="s">
        <v>1521</v>
      </c>
      <c r="F1172" s="744" t="s">
        <v>726</v>
      </c>
      <c r="G1172" s="745">
        <v>74987.570000000007</v>
      </c>
      <c r="H1172" s="745">
        <v>131228.25</v>
      </c>
      <c r="I1172" s="745">
        <v>102237.08</v>
      </c>
      <c r="J1172" s="745">
        <v>178914.88</v>
      </c>
      <c r="K1172" s="745">
        <v>129446.53</v>
      </c>
      <c r="L1172" s="745">
        <v>226531.42</v>
      </c>
      <c r="M1172" s="745">
        <v>170606.66</v>
      </c>
      <c r="N1172" s="745">
        <v>298561.65000000002</v>
      </c>
      <c r="O1172" s="745">
        <v>211393.91</v>
      </c>
      <c r="P1172" s="745">
        <v>369939.34</v>
      </c>
      <c r="Q1172" s="745">
        <v>238171.09</v>
      </c>
      <c r="R1172" s="745">
        <v>416799.41</v>
      </c>
      <c r="S1172" s="745">
        <v>264616.82</v>
      </c>
      <c r="T1172" s="745">
        <v>463079.44</v>
      </c>
    </row>
    <row r="1173" spans="1:20">
      <c r="A1173" s="744">
        <v>6</v>
      </c>
      <c r="B1173" s="744" t="s">
        <v>1669</v>
      </c>
      <c r="C1173" s="744"/>
      <c r="D1173" s="744" t="s">
        <v>1256</v>
      </c>
      <c r="E1173" s="744" t="s">
        <v>1521</v>
      </c>
      <c r="F1173" s="744" t="s">
        <v>301</v>
      </c>
      <c r="G1173" s="745">
        <v>80606.960000000006</v>
      </c>
      <c r="H1173" s="745">
        <v>128971.14</v>
      </c>
      <c r="I1173" s="745">
        <v>112849.74</v>
      </c>
      <c r="J1173" s="745">
        <v>180559.59</v>
      </c>
      <c r="K1173" s="745">
        <v>145092.53</v>
      </c>
      <c r="L1173" s="745">
        <v>232148.05</v>
      </c>
      <c r="M1173" s="745">
        <v>193456.7</v>
      </c>
      <c r="N1173" s="745">
        <v>309530.73</v>
      </c>
      <c r="O1173" s="745">
        <v>241820.88</v>
      </c>
      <c r="P1173" s="745">
        <v>386913.41</v>
      </c>
      <c r="Q1173" s="745">
        <v>274063.65999999997</v>
      </c>
      <c r="R1173" s="745">
        <v>438501.87</v>
      </c>
      <c r="S1173" s="745">
        <v>306306.45</v>
      </c>
      <c r="T1173" s="745">
        <v>490090.32</v>
      </c>
    </row>
    <row r="1174" spans="1:20">
      <c r="A1174" s="744">
        <v>6</v>
      </c>
      <c r="B1174" s="744" t="s">
        <v>1669</v>
      </c>
      <c r="C1174" s="744"/>
      <c r="D1174" s="744" t="s">
        <v>1256</v>
      </c>
      <c r="E1174" s="744" t="s">
        <v>1552</v>
      </c>
      <c r="F1174" s="744" t="s">
        <v>712</v>
      </c>
      <c r="G1174" s="745">
        <v>100489.29</v>
      </c>
      <c r="H1174" s="745">
        <v>175856.27</v>
      </c>
      <c r="I1174" s="745">
        <v>130272.51</v>
      </c>
      <c r="J1174" s="745">
        <v>227976.88</v>
      </c>
      <c r="K1174" s="745">
        <v>155611.10999999999</v>
      </c>
      <c r="L1174" s="745">
        <v>272319.44</v>
      </c>
      <c r="M1174" s="745">
        <v>185371.34</v>
      </c>
      <c r="N1174" s="745">
        <v>324399.84000000003</v>
      </c>
      <c r="O1174" s="745">
        <v>218109.68</v>
      </c>
      <c r="P1174" s="745">
        <v>381691.95</v>
      </c>
      <c r="Q1174" s="745">
        <v>239116.13</v>
      </c>
      <c r="R1174" s="745">
        <v>418453.22</v>
      </c>
      <c r="S1174" s="745">
        <v>259396.14</v>
      </c>
      <c r="T1174" s="745">
        <v>453943.24</v>
      </c>
    </row>
    <row r="1175" spans="1:20">
      <c r="A1175" s="744">
        <v>6</v>
      </c>
      <c r="B1175" s="744" t="s">
        <v>1669</v>
      </c>
      <c r="C1175" s="744"/>
      <c r="D1175" s="744" t="s">
        <v>1256</v>
      </c>
      <c r="E1175" s="744" t="s">
        <v>1552</v>
      </c>
      <c r="F1175" s="744" t="s">
        <v>719</v>
      </c>
      <c r="G1175" s="745">
        <v>79403.73</v>
      </c>
      <c r="H1175" s="745">
        <v>138956.53</v>
      </c>
      <c r="I1175" s="745">
        <v>103890.1</v>
      </c>
      <c r="J1175" s="745">
        <v>181807.67</v>
      </c>
      <c r="K1175" s="745">
        <v>125724.65</v>
      </c>
      <c r="L1175" s="745">
        <v>220018.14</v>
      </c>
      <c r="M1175" s="745">
        <v>153587.59</v>
      </c>
      <c r="N1175" s="745">
        <v>268778.28000000003</v>
      </c>
      <c r="O1175" s="745">
        <v>182079.31</v>
      </c>
      <c r="P1175" s="745">
        <v>318638.8</v>
      </c>
      <c r="Q1175" s="745">
        <v>200571.34</v>
      </c>
      <c r="R1175" s="745">
        <v>350999.85</v>
      </c>
      <c r="S1175" s="745">
        <v>217831.54</v>
      </c>
      <c r="T1175" s="745">
        <v>381205.19</v>
      </c>
    </row>
    <row r="1176" spans="1:20">
      <c r="A1176" s="744">
        <v>6</v>
      </c>
      <c r="B1176" s="744" t="s">
        <v>1669</v>
      </c>
      <c r="C1176" s="744"/>
      <c r="D1176" s="744" t="s">
        <v>1256</v>
      </c>
      <c r="E1176" s="744" t="s">
        <v>1552</v>
      </c>
      <c r="F1176" s="744" t="s">
        <v>726</v>
      </c>
      <c r="G1176" s="745">
        <v>76228.14</v>
      </c>
      <c r="H1176" s="745">
        <v>133399.25</v>
      </c>
      <c r="I1176" s="745">
        <v>104032.91</v>
      </c>
      <c r="J1176" s="745">
        <v>182057.60000000001</v>
      </c>
      <c r="K1176" s="745">
        <v>131798.5</v>
      </c>
      <c r="L1176" s="745">
        <v>230647.37</v>
      </c>
      <c r="M1176" s="745">
        <v>173785.38</v>
      </c>
      <c r="N1176" s="745">
        <v>304124.42</v>
      </c>
      <c r="O1176" s="745">
        <v>215407.41</v>
      </c>
      <c r="P1176" s="745">
        <v>376962.96</v>
      </c>
      <c r="Q1176" s="745">
        <v>242750.02</v>
      </c>
      <c r="R1176" s="745">
        <v>424812.53</v>
      </c>
      <c r="S1176" s="745">
        <v>269768.3</v>
      </c>
      <c r="T1176" s="745">
        <v>472094.53</v>
      </c>
    </row>
    <row r="1177" spans="1:20">
      <c r="A1177" s="744">
        <v>6</v>
      </c>
      <c r="B1177" s="744" t="s">
        <v>1669</v>
      </c>
      <c r="C1177" s="744"/>
      <c r="D1177" s="744" t="s">
        <v>1256</v>
      </c>
      <c r="E1177" s="744" t="s">
        <v>1552</v>
      </c>
      <c r="F1177" s="744" t="s">
        <v>301</v>
      </c>
      <c r="G1177" s="745">
        <v>81214.8</v>
      </c>
      <c r="H1177" s="745">
        <v>129943.69</v>
      </c>
      <c r="I1177" s="745">
        <v>113700.73</v>
      </c>
      <c r="J1177" s="745">
        <v>181921.17</v>
      </c>
      <c r="K1177" s="745">
        <v>146186.65</v>
      </c>
      <c r="L1177" s="745">
        <v>233898.64</v>
      </c>
      <c r="M1177" s="745">
        <v>194915.53</v>
      </c>
      <c r="N1177" s="745">
        <v>311864.86</v>
      </c>
      <c r="O1177" s="745">
        <v>243644.41</v>
      </c>
      <c r="P1177" s="745">
        <v>389831.07</v>
      </c>
      <c r="Q1177" s="745">
        <v>276130.34000000003</v>
      </c>
      <c r="R1177" s="745">
        <v>441808.54</v>
      </c>
      <c r="S1177" s="745">
        <v>308616.26</v>
      </c>
      <c r="T1177" s="745">
        <v>493786.02</v>
      </c>
    </row>
    <row r="1178" spans="1:20">
      <c r="A1178" s="744">
        <v>6</v>
      </c>
      <c r="B1178" s="744" t="s">
        <v>1669</v>
      </c>
      <c r="C1178" s="744"/>
      <c r="D1178" s="744" t="s">
        <v>1261</v>
      </c>
      <c r="E1178" s="744" t="s">
        <v>1313</v>
      </c>
      <c r="F1178" s="744" t="s">
        <v>712</v>
      </c>
      <c r="G1178" s="745">
        <v>96112.09</v>
      </c>
      <c r="H1178" s="745">
        <v>168196.15</v>
      </c>
      <c r="I1178" s="745">
        <v>124669.91</v>
      </c>
      <c r="J1178" s="745">
        <v>218172.35</v>
      </c>
      <c r="K1178" s="745">
        <v>148979.59</v>
      </c>
      <c r="L1178" s="745">
        <v>260714.29</v>
      </c>
      <c r="M1178" s="745">
        <v>177558.88</v>
      </c>
      <c r="N1178" s="745">
        <v>310728.05</v>
      </c>
      <c r="O1178" s="745">
        <v>208972.81</v>
      </c>
      <c r="P1178" s="745">
        <v>365702.42</v>
      </c>
      <c r="Q1178" s="745">
        <v>229131.15</v>
      </c>
      <c r="R1178" s="745">
        <v>400979.51</v>
      </c>
      <c r="S1178" s="745">
        <v>248622.29</v>
      </c>
      <c r="T1178" s="745">
        <v>435089.01</v>
      </c>
    </row>
    <row r="1179" spans="1:20">
      <c r="A1179" s="744">
        <v>6</v>
      </c>
      <c r="B1179" s="744" t="s">
        <v>1669</v>
      </c>
      <c r="C1179" s="744"/>
      <c r="D1179" s="744" t="s">
        <v>1261</v>
      </c>
      <c r="E1179" s="744" t="s">
        <v>1313</v>
      </c>
      <c r="F1179" s="744" t="s">
        <v>719</v>
      </c>
      <c r="G1179" s="745">
        <v>75489.94</v>
      </c>
      <c r="H1179" s="745">
        <v>132107.4</v>
      </c>
      <c r="I1179" s="745">
        <v>98867.34</v>
      </c>
      <c r="J1179" s="745">
        <v>173017.84</v>
      </c>
      <c r="K1179" s="745">
        <v>119749.98</v>
      </c>
      <c r="L1179" s="745">
        <v>209562.47</v>
      </c>
      <c r="M1179" s="745">
        <v>146473.68</v>
      </c>
      <c r="N1179" s="745">
        <v>256328.93</v>
      </c>
      <c r="O1179" s="745">
        <v>173734.32</v>
      </c>
      <c r="P1179" s="745">
        <v>304035.06</v>
      </c>
      <c r="Q1179" s="745">
        <v>191433.5</v>
      </c>
      <c r="R1179" s="745">
        <v>335008.63</v>
      </c>
      <c r="S1179" s="745">
        <v>207971.20000000001</v>
      </c>
      <c r="T1179" s="745">
        <v>363949.61</v>
      </c>
    </row>
    <row r="1180" spans="1:20">
      <c r="A1180" s="744">
        <v>6</v>
      </c>
      <c r="B1180" s="744" t="s">
        <v>1669</v>
      </c>
      <c r="C1180" s="744"/>
      <c r="D1180" s="744" t="s">
        <v>1261</v>
      </c>
      <c r="E1180" s="744" t="s">
        <v>1313</v>
      </c>
      <c r="F1180" s="744" t="s">
        <v>726</v>
      </c>
      <c r="G1180" s="745">
        <v>72126.13</v>
      </c>
      <c r="H1180" s="745">
        <v>126220.73</v>
      </c>
      <c r="I1180" s="745">
        <v>98349.15</v>
      </c>
      <c r="J1180" s="745">
        <v>172111.01</v>
      </c>
      <c r="K1180" s="745">
        <v>124533.83</v>
      </c>
      <c r="L1180" s="745">
        <v>217934.21</v>
      </c>
      <c r="M1180" s="745">
        <v>164141.93</v>
      </c>
      <c r="N1180" s="745">
        <v>287248.39</v>
      </c>
      <c r="O1180" s="745">
        <v>203393.19</v>
      </c>
      <c r="P1180" s="745">
        <v>355938.08</v>
      </c>
      <c r="Q1180" s="745">
        <v>229164.2</v>
      </c>
      <c r="R1180" s="745">
        <v>401037.35</v>
      </c>
      <c r="S1180" s="745">
        <v>254618.01</v>
      </c>
      <c r="T1180" s="745">
        <v>445581.52</v>
      </c>
    </row>
    <row r="1181" spans="1:20">
      <c r="A1181" s="744">
        <v>6</v>
      </c>
      <c r="B1181" s="744" t="s">
        <v>1669</v>
      </c>
      <c r="C1181" s="744"/>
      <c r="D1181" s="744" t="s">
        <v>1261</v>
      </c>
      <c r="E1181" s="744" t="s">
        <v>1313</v>
      </c>
      <c r="F1181" s="744" t="s">
        <v>301</v>
      </c>
      <c r="G1181" s="745">
        <v>77438.55</v>
      </c>
      <c r="H1181" s="745">
        <v>123901.69</v>
      </c>
      <c r="I1181" s="745">
        <v>108413.97</v>
      </c>
      <c r="J1181" s="745">
        <v>173462.36</v>
      </c>
      <c r="K1181" s="745">
        <v>139389.39000000001</v>
      </c>
      <c r="L1181" s="745">
        <v>223023.03</v>
      </c>
      <c r="M1181" s="745">
        <v>185852.53</v>
      </c>
      <c r="N1181" s="745">
        <v>297364.05</v>
      </c>
      <c r="O1181" s="745">
        <v>232315.66</v>
      </c>
      <c r="P1181" s="745">
        <v>371705.06</v>
      </c>
      <c r="Q1181" s="745">
        <v>263291.08</v>
      </c>
      <c r="R1181" s="745">
        <v>421265.73</v>
      </c>
      <c r="S1181" s="745">
        <v>294266.5</v>
      </c>
      <c r="T1181" s="745">
        <v>470826.41</v>
      </c>
    </row>
    <row r="1182" spans="1:20">
      <c r="A1182" s="744">
        <v>6</v>
      </c>
      <c r="B1182" s="744" t="s">
        <v>1669</v>
      </c>
      <c r="C1182" s="744"/>
      <c r="D1182" s="744" t="s">
        <v>1261</v>
      </c>
      <c r="E1182" s="744" t="s">
        <v>1361</v>
      </c>
      <c r="F1182" s="744" t="s">
        <v>712</v>
      </c>
      <c r="G1182" s="745">
        <v>95381.81</v>
      </c>
      <c r="H1182" s="745">
        <v>166918.17000000001</v>
      </c>
      <c r="I1182" s="745">
        <v>123637.53</v>
      </c>
      <c r="J1182" s="745">
        <v>216365.67</v>
      </c>
      <c r="K1182" s="745">
        <v>147673.99</v>
      </c>
      <c r="L1182" s="745">
        <v>258429.48</v>
      </c>
      <c r="M1182" s="745">
        <v>175899.6</v>
      </c>
      <c r="N1182" s="745">
        <v>307824.3</v>
      </c>
      <c r="O1182" s="745">
        <v>206954.58</v>
      </c>
      <c r="P1182" s="745">
        <v>362170.52</v>
      </c>
      <c r="Q1182" s="745">
        <v>226880.58</v>
      </c>
      <c r="R1182" s="745">
        <v>397041.02</v>
      </c>
      <c r="S1182" s="745">
        <v>246111.8</v>
      </c>
      <c r="T1182" s="745">
        <v>430695.65</v>
      </c>
    </row>
    <row r="1183" spans="1:20">
      <c r="A1183" s="744">
        <v>6</v>
      </c>
      <c r="B1183" s="744" t="s">
        <v>1669</v>
      </c>
      <c r="C1183" s="744"/>
      <c r="D1183" s="744" t="s">
        <v>1261</v>
      </c>
      <c r="E1183" s="744" t="s">
        <v>1361</v>
      </c>
      <c r="F1183" s="744" t="s">
        <v>719</v>
      </c>
      <c r="G1183" s="745">
        <v>75454.789999999994</v>
      </c>
      <c r="H1183" s="745">
        <v>132045.89000000001</v>
      </c>
      <c r="I1183" s="745">
        <v>98704.7</v>
      </c>
      <c r="J1183" s="745">
        <v>172733.23</v>
      </c>
      <c r="K1183" s="745">
        <v>119429.65</v>
      </c>
      <c r="L1183" s="745">
        <v>209001.88</v>
      </c>
      <c r="M1183" s="745">
        <v>145862.21</v>
      </c>
      <c r="N1183" s="745">
        <v>255258.86</v>
      </c>
      <c r="O1183" s="745">
        <v>172903.91</v>
      </c>
      <c r="P1183" s="745">
        <v>302581.83</v>
      </c>
      <c r="Q1183" s="745">
        <v>190453.64</v>
      </c>
      <c r="R1183" s="745">
        <v>333293.88</v>
      </c>
      <c r="S1183" s="745">
        <v>206830.97</v>
      </c>
      <c r="T1183" s="745">
        <v>361954.2</v>
      </c>
    </row>
    <row r="1184" spans="1:20">
      <c r="A1184" s="744">
        <v>6</v>
      </c>
      <c r="B1184" s="744" t="s">
        <v>1669</v>
      </c>
      <c r="C1184" s="744"/>
      <c r="D1184" s="744" t="s">
        <v>1261</v>
      </c>
      <c r="E1184" s="744" t="s">
        <v>1361</v>
      </c>
      <c r="F1184" s="744" t="s">
        <v>726</v>
      </c>
      <c r="G1184" s="745">
        <v>72502.929999999993</v>
      </c>
      <c r="H1184" s="745">
        <v>126880.13</v>
      </c>
      <c r="I1184" s="745">
        <v>98965.23</v>
      </c>
      <c r="J1184" s="745">
        <v>173189.15</v>
      </c>
      <c r="K1184" s="745">
        <v>125390.49</v>
      </c>
      <c r="L1184" s="745">
        <v>219433.36</v>
      </c>
      <c r="M1184" s="745">
        <v>165348.29999999999</v>
      </c>
      <c r="N1184" s="745">
        <v>289359.52</v>
      </c>
      <c r="O1184" s="745">
        <v>204961.29</v>
      </c>
      <c r="P1184" s="745">
        <v>358682.26</v>
      </c>
      <c r="Q1184" s="745">
        <v>230986.82</v>
      </c>
      <c r="R1184" s="745">
        <v>404226.93</v>
      </c>
      <c r="S1184" s="745">
        <v>256705.85</v>
      </c>
      <c r="T1184" s="745">
        <v>449235.23</v>
      </c>
    </row>
    <row r="1185" spans="1:20">
      <c r="A1185" s="744">
        <v>6</v>
      </c>
      <c r="B1185" s="744" t="s">
        <v>1669</v>
      </c>
      <c r="C1185" s="744"/>
      <c r="D1185" s="744" t="s">
        <v>1261</v>
      </c>
      <c r="E1185" s="744" t="s">
        <v>1361</v>
      </c>
      <c r="F1185" s="744" t="s">
        <v>301</v>
      </c>
      <c r="G1185" s="745">
        <v>77132.509999999995</v>
      </c>
      <c r="H1185" s="745">
        <v>123412.02</v>
      </c>
      <c r="I1185" s="745">
        <v>107985.52</v>
      </c>
      <c r="J1185" s="745">
        <v>172776.83</v>
      </c>
      <c r="K1185" s="745">
        <v>138838.51999999999</v>
      </c>
      <c r="L1185" s="745">
        <v>222141.64</v>
      </c>
      <c r="M1185" s="745">
        <v>185118.03</v>
      </c>
      <c r="N1185" s="745">
        <v>296188.86</v>
      </c>
      <c r="O1185" s="745">
        <v>231397.54</v>
      </c>
      <c r="P1185" s="745">
        <v>370236.07</v>
      </c>
      <c r="Q1185" s="745">
        <v>262250.55</v>
      </c>
      <c r="R1185" s="745">
        <v>419600.88</v>
      </c>
      <c r="S1185" s="745">
        <v>293103.55</v>
      </c>
      <c r="T1185" s="745">
        <v>468965.69</v>
      </c>
    </row>
    <row r="1186" spans="1:20">
      <c r="A1186" s="744">
        <v>6</v>
      </c>
      <c r="B1186" s="744" t="s">
        <v>1669</v>
      </c>
      <c r="C1186" s="744"/>
      <c r="D1186" s="744" t="s">
        <v>1261</v>
      </c>
      <c r="E1186" s="744" t="s">
        <v>1406</v>
      </c>
      <c r="F1186" s="744" t="s">
        <v>712</v>
      </c>
      <c r="G1186" s="745">
        <v>94121.03</v>
      </c>
      <c r="H1186" s="745">
        <v>164711.79999999999</v>
      </c>
      <c r="I1186" s="745">
        <v>121935</v>
      </c>
      <c r="J1186" s="745">
        <v>213386.25</v>
      </c>
      <c r="K1186" s="745">
        <v>145582.78</v>
      </c>
      <c r="L1186" s="745">
        <v>254769.86</v>
      </c>
      <c r="M1186" s="745">
        <v>173325.82</v>
      </c>
      <c r="N1186" s="745">
        <v>303320.19</v>
      </c>
      <c r="O1186" s="745">
        <v>203873.89</v>
      </c>
      <c r="P1186" s="745">
        <v>356779.31</v>
      </c>
      <c r="Q1186" s="745">
        <v>223473.02</v>
      </c>
      <c r="R1186" s="745">
        <v>391077.78</v>
      </c>
      <c r="S1186" s="745">
        <v>242360.36</v>
      </c>
      <c r="T1186" s="745">
        <v>424130.64</v>
      </c>
    </row>
    <row r="1187" spans="1:20">
      <c r="A1187" s="744">
        <v>6</v>
      </c>
      <c r="B1187" s="744" t="s">
        <v>1669</v>
      </c>
      <c r="C1187" s="744"/>
      <c r="D1187" s="744" t="s">
        <v>1261</v>
      </c>
      <c r="E1187" s="744" t="s">
        <v>1406</v>
      </c>
      <c r="F1187" s="744" t="s">
        <v>719</v>
      </c>
      <c r="G1187" s="745">
        <v>74889.14</v>
      </c>
      <c r="H1187" s="745">
        <v>131056</v>
      </c>
      <c r="I1187" s="745">
        <v>97871.93</v>
      </c>
      <c r="J1187" s="745">
        <v>171275.87</v>
      </c>
      <c r="K1187" s="745">
        <v>118323.7</v>
      </c>
      <c r="L1187" s="745">
        <v>207066.47</v>
      </c>
      <c r="M1187" s="745">
        <v>144336.25</v>
      </c>
      <c r="N1187" s="745">
        <v>252588.43</v>
      </c>
      <c r="O1187" s="745">
        <v>171011.03</v>
      </c>
      <c r="P1187" s="745">
        <v>299269.3</v>
      </c>
      <c r="Q1187" s="745">
        <v>188316.79</v>
      </c>
      <c r="R1187" s="745">
        <v>329554.38</v>
      </c>
      <c r="S1187" s="745">
        <v>204449.8</v>
      </c>
      <c r="T1187" s="745">
        <v>357787.14</v>
      </c>
    </row>
    <row r="1188" spans="1:20">
      <c r="A1188" s="744">
        <v>6</v>
      </c>
      <c r="B1188" s="744" t="s">
        <v>1669</v>
      </c>
      <c r="C1188" s="744"/>
      <c r="D1188" s="744" t="s">
        <v>1261</v>
      </c>
      <c r="E1188" s="744" t="s">
        <v>1406</v>
      </c>
      <c r="F1188" s="744" t="s">
        <v>726</v>
      </c>
      <c r="G1188" s="745">
        <v>72286.11</v>
      </c>
      <c r="H1188" s="745">
        <v>126500.69</v>
      </c>
      <c r="I1188" s="745">
        <v>98750.25</v>
      </c>
      <c r="J1188" s="745">
        <v>172812.93</v>
      </c>
      <c r="K1188" s="745">
        <v>125178.64</v>
      </c>
      <c r="L1188" s="745">
        <v>219062.61</v>
      </c>
      <c r="M1188" s="745">
        <v>165129.98000000001</v>
      </c>
      <c r="N1188" s="745">
        <v>288977.46000000002</v>
      </c>
      <c r="O1188" s="745">
        <v>204748.53</v>
      </c>
      <c r="P1188" s="745">
        <v>358309.93</v>
      </c>
      <c r="Q1188" s="745">
        <v>230791.13</v>
      </c>
      <c r="R1188" s="745">
        <v>403884.48</v>
      </c>
      <c r="S1188" s="745">
        <v>256537.92</v>
      </c>
      <c r="T1188" s="745">
        <v>448941.37</v>
      </c>
    </row>
    <row r="1189" spans="1:20">
      <c r="A1189" s="744">
        <v>6</v>
      </c>
      <c r="B1189" s="744" t="s">
        <v>1669</v>
      </c>
      <c r="C1189" s="744"/>
      <c r="D1189" s="744" t="s">
        <v>1261</v>
      </c>
      <c r="E1189" s="744" t="s">
        <v>1406</v>
      </c>
      <c r="F1189" s="744" t="s">
        <v>301</v>
      </c>
      <c r="G1189" s="745">
        <v>76339.350000000006</v>
      </c>
      <c r="H1189" s="745">
        <v>122142.96</v>
      </c>
      <c r="I1189" s="745">
        <v>106875.09</v>
      </c>
      <c r="J1189" s="745">
        <v>171000.15</v>
      </c>
      <c r="K1189" s="745">
        <v>137410.82999999999</v>
      </c>
      <c r="L1189" s="745">
        <v>219857.33</v>
      </c>
      <c r="M1189" s="745">
        <v>183214.44</v>
      </c>
      <c r="N1189" s="745">
        <v>293143.11</v>
      </c>
      <c r="O1189" s="745">
        <v>229018.05</v>
      </c>
      <c r="P1189" s="745">
        <v>366428.89</v>
      </c>
      <c r="Q1189" s="745">
        <v>259553.79</v>
      </c>
      <c r="R1189" s="745">
        <v>415286.07</v>
      </c>
      <c r="S1189" s="745">
        <v>290089.53000000003</v>
      </c>
      <c r="T1189" s="745">
        <v>464143.26</v>
      </c>
    </row>
    <row r="1190" spans="1:20">
      <c r="A1190" s="744">
        <v>6</v>
      </c>
      <c r="B1190" s="744" t="s">
        <v>1669</v>
      </c>
      <c r="C1190" s="744"/>
      <c r="D1190" s="744" t="s">
        <v>1261</v>
      </c>
      <c r="E1190" s="744" t="s">
        <v>1449</v>
      </c>
      <c r="F1190" s="744" t="s">
        <v>712</v>
      </c>
      <c r="G1190" s="745">
        <v>101219.57</v>
      </c>
      <c r="H1190" s="745">
        <v>177134.25</v>
      </c>
      <c r="I1190" s="745">
        <v>131304.89000000001</v>
      </c>
      <c r="J1190" s="745">
        <v>229783.56</v>
      </c>
      <c r="K1190" s="745">
        <v>156916.71</v>
      </c>
      <c r="L1190" s="745">
        <v>274604.25</v>
      </c>
      <c r="M1190" s="745">
        <v>187030.62</v>
      </c>
      <c r="N1190" s="745">
        <v>327303.59000000003</v>
      </c>
      <c r="O1190" s="745">
        <v>220127.91</v>
      </c>
      <c r="P1190" s="745">
        <v>385223.84</v>
      </c>
      <c r="Q1190" s="745">
        <v>241366.69</v>
      </c>
      <c r="R1190" s="745">
        <v>422391.71</v>
      </c>
      <c r="S1190" s="745">
        <v>261906.63</v>
      </c>
      <c r="T1190" s="745">
        <v>458336.61</v>
      </c>
    </row>
    <row r="1191" spans="1:20">
      <c r="A1191" s="744">
        <v>6</v>
      </c>
      <c r="B1191" s="744" t="s">
        <v>1669</v>
      </c>
      <c r="C1191" s="744"/>
      <c r="D1191" s="744" t="s">
        <v>1261</v>
      </c>
      <c r="E1191" s="744" t="s">
        <v>1449</v>
      </c>
      <c r="F1191" s="744" t="s">
        <v>719</v>
      </c>
      <c r="G1191" s="745">
        <v>79438.880000000005</v>
      </c>
      <c r="H1191" s="745">
        <v>139018.03</v>
      </c>
      <c r="I1191" s="745">
        <v>104052.73</v>
      </c>
      <c r="J1191" s="745">
        <v>182092.29</v>
      </c>
      <c r="K1191" s="745">
        <v>126044.99</v>
      </c>
      <c r="L1191" s="745">
        <v>220578.73</v>
      </c>
      <c r="M1191" s="745">
        <v>154199.04999999999</v>
      </c>
      <c r="N1191" s="745">
        <v>269848.34999999998</v>
      </c>
      <c r="O1191" s="745">
        <v>182909.73</v>
      </c>
      <c r="P1191" s="745">
        <v>320092.02</v>
      </c>
      <c r="Q1191" s="745">
        <v>201551.2</v>
      </c>
      <c r="R1191" s="745">
        <v>352714.61</v>
      </c>
      <c r="S1191" s="745">
        <v>218971.77</v>
      </c>
      <c r="T1191" s="745">
        <v>383200.6</v>
      </c>
    </row>
    <row r="1192" spans="1:20">
      <c r="A1192" s="744">
        <v>6</v>
      </c>
      <c r="B1192" s="744" t="s">
        <v>1669</v>
      </c>
      <c r="C1192" s="744"/>
      <c r="D1192" s="744" t="s">
        <v>1261</v>
      </c>
      <c r="E1192" s="744" t="s">
        <v>1449</v>
      </c>
      <c r="F1192" s="744" t="s">
        <v>726</v>
      </c>
      <c r="G1192" s="745">
        <v>75851.34</v>
      </c>
      <c r="H1192" s="745">
        <v>132739.85</v>
      </c>
      <c r="I1192" s="745">
        <v>103416.83</v>
      </c>
      <c r="J1192" s="745">
        <v>180979.45</v>
      </c>
      <c r="K1192" s="745">
        <v>130941.84</v>
      </c>
      <c r="L1192" s="745">
        <v>229148.21</v>
      </c>
      <c r="M1192" s="745">
        <v>172579.02</v>
      </c>
      <c r="N1192" s="745">
        <v>302013.28000000003</v>
      </c>
      <c r="O1192" s="745">
        <v>213839.31</v>
      </c>
      <c r="P1192" s="745">
        <v>374218.79</v>
      </c>
      <c r="Q1192" s="745">
        <v>240927.4</v>
      </c>
      <c r="R1192" s="745">
        <v>421622.95</v>
      </c>
      <c r="S1192" s="745">
        <v>267680.46999999997</v>
      </c>
      <c r="T1192" s="745">
        <v>468440.83</v>
      </c>
    </row>
    <row r="1193" spans="1:20">
      <c r="A1193" s="744">
        <v>6</v>
      </c>
      <c r="B1193" s="744" t="s">
        <v>1669</v>
      </c>
      <c r="C1193" s="744"/>
      <c r="D1193" s="744" t="s">
        <v>1261</v>
      </c>
      <c r="E1193" s="744" t="s">
        <v>1449</v>
      </c>
      <c r="F1193" s="744" t="s">
        <v>301</v>
      </c>
      <c r="G1193" s="745">
        <v>81520.84</v>
      </c>
      <c r="H1193" s="745">
        <v>130433.35</v>
      </c>
      <c r="I1193" s="745">
        <v>114129.18</v>
      </c>
      <c r="J1193" s="745">
        <v>182606.69</v>
      </c>
      <c r="K1193" s="745">
        <v>146737.51999999999</v>
      </c>
      <c r="L1193" s="745">
        <v>234780.03</v>
      </c>
      <c r="M1193" s="745">
        <v>195650.03</v>
      </c>
      <c r="N1193" s="745">
        <v>313040.05</v>
      </c>
      <c r="O1193" s="745">
        <v>244562.53</v>
      </c>
      <c r="P1193" s="745">
        <v>391300.06</v>
      </c>
      <c r="Q1193" s="745">
        <v>277170.87</v>
      </c>
      <c r="R1193" s="745">
        <v>443473.4</v>
      </c>
      <c r="S1193" s="745">
        <v>309779.21000000002</v>
      </c>
      <c r="T1193" s="745">
        <v>495646.74</v>
      </c>
    </row>
    <row r="1194" spans="1:20">
      <c r="A1194" s="744">
        <v>6</v>
      </c>
      <c r="B1194" s="744" t="s">
        <v>1669</v>
      </c>
      <c r="C1194" s="744"/>
      <c r="D1194" s="744" t="s">
        <v>1261</v>
      </c>
      <c r="E1194" s="744" t="s">
        <v>1489</v>
      </c>
      <c r="F1194" s="744" t="s">
        <v>712</v>
      </c>
      <c r="G1194" s="745">
        <v>96509.41</v>
      </c>
      <c r="H1194" s="745">
        <v>168891.46</v>
      </c>
      <c r="I1194" s="745">
        <v>125098.55</v>
      </c>
      <c r="J1194" s="745">
        <v>218922.46</v>
      </c>
      <c r="K1194" s="745">
        <v>149418.53</v>
      </c>
      <c r="L1194" s="745">
        <v>261482.43</v>
      </c>
      <c r="M1194" s="745">
        <v>177976.84</v>
      </c>
      <c r="N1194" s="745">
        <v>311459.48</v>
      </c>
      <c r="O1194" s="745">
        <v>209398.09</v>
      </c>
      <c r="P1194" s="745">
        <v>366446.66</v>
      </c>
      <c r="Q1194" s="745">
        <v>229559.08</v>
      </c>
      <c r="R1194" s="745">
        <v>401728.4</v>
      </c>
      <c r="S1194" s="745">
        <v>249016.85</v>
      </c>
      <c r="T1194" s="745">
        <v>435779.49</v>
      </c>
    </row>
    <row r="1195" spans="1:20">
      <c r="A1195" s="744">
        <v>6</v>
      </c>
      <c r="B1195" s="744" t="s">
        <v>1669</v>
      </c>
      <c r="C1195" s="744"/>
      <c r="D1195" s="744" t="s">
        <v>1261</v>
      </c>
      <c r="E1195" s="744" t="s">
        <v>1489</v>
      </c>
      <c r="F1195" s="744" t="s">
        <v>719</v>
      </c>
      <c r="G1195" s="745">
        <v>76350.679999999993</v>
      </c>
      <c r="H1195" s="745">
        <v>133613.69</v>
      </c>
      <c r="I1195" s="745">
        <v>99875.81</v>
      </c>
      <c r="J1195" s="745">
        <v>174782.66</v>
      </c>
      <c r="K1195" s="745">
        <v>120845.77</v>
      </c>
      <c r="L1195" s="745">
        <v>211480.09</v>
      </c>
      <c r="M1195" s="745">
        <v>147590.18</v>
      </c>
      <c r="N1195" s="745">
        <v>258282.81</v>
      </c>
      <c r="O1195" s="745">
        <v>174951.48</v>
      </c>
      <c r="P1195" s="745">
        <v>306165.08</v>
      </c>
      <c r="Q1195" s="745">
        <v>192708.58</v>
      </c>
      <c r="R1195" s="745">
        <v>337240.01</v>
      </c>
      <c r="S1195" s="745">
        <v>209279.27</v>
      </c>
      <c r="T1195" s="745">
        <v>366238.71999999997</v>
      </c>
    </row>
    <row r="1196" spans="1:20">
      <c r="A1196" s="744">
        <v>6</v>
      </c>
      <c r="B1196" s="744" t="s">
        <v>1669</v>
      </c>
      <c r="C1196" s="744"/>
      <c r="D1196" s="744" t="s">
        <v>1261</v>
      </c>
      <c r="E1196" s="744" t="s">
        <v>1489</v>
      </c>
      <c r="F1196" s="744" t="s">
        <v>726</v>
      </c>
      <c r="G1196" s="745">
        <v>73366.7</v>
      </c>
      <c r="H1196" s="745">
        <v>128391.72</v>
      </c>
      <c r="I1196" s="745">
        <v>100144.98</v>
      </c>
      <c r="J1196" s="745">
        <v>175253.71</v>
      </c>
      <c r="K1196" s="745">
        <v>126885.79</v>
      </c>
      <c r="L1196" s="745">
        <v>222050.14</v>
      </c>
      <c r="M1196" s="745">
        <v>167320.65</v>
      </c>
      <c r="N1196" s="745">
        <v>292811.14</v>
      </c>
      <c r="O1196" s="745">
        <v>207406.68</v>
      </c>
      <c r="P1196" s="745">
        <v>362961.69</v>
      </c>
      <c r="Q1196" s="745">
        <v>233743.12</v>
      </c>
      <c r="R1196" s="745">
        <v>409050.45</v>
      </c>
      <c r="S1196" s="745">
        <v>259769.48</v>
      </c>
      <c r="T1196" s="745">
        <v>454596.6</v>
      </c>
    </row>
    <row r="1197" spans="1:20">
      <c r="A1197" s="744">
        <v>6</v>
      </c>
      <c r="B1197" s="744" t="s">
        <v>1669</v>
      </c>
      <c r="C1197" s="744"/>
      <c r="D1197" s="744" t="s">
        <v>1261</v>
      </c>
      <c r="E1197" s="744" t="s">
        <v>1489</v>
      </c>
      <c r="F1197" s="744" t="s">
        <v>301</v>
      </c>
      <c r="G1197" s="745">
        <v>78046.39</v>
      </c>
      <c r="H1197" s="745">
        <v>124874.23</v>
      </c>
      <c r="I1197" s="745">
        <v>109264.95</v>
      </c>
      <c r="J1197" s="745">
        <v>174823.93</v>
      </c>
      <c r="K1197" s="745">
        <v>140483.51</v>
      </c>
      <c r="L1197" s="745">
        <v>224773.62</v>
      </c>
      <c r="M1197" s="745">
        <v>187311.35</v>
      </c>
      <c r="N1197" s="745">
        <v>299698.15999999997</v>
      </c>
      <c r="O1197" s="745">
        <v>234139.18</v>
      </c>
      <c r="P1197" s="745">
        <v>374622.7</v>
      </c>
      <c r="Q1197" s="745">
        <v>265357.74</v>
      </c>
      <c r="R1197" s="745">
        <v>424572.39</v>
      </c>
      <c r="S1197" s="745">
        <v>296576.3</v>
      </c>
      <c r="T1197" s="745">
        <v>474522.09</v>
      </c>
    </row>
    <row r="1198" spans="1:20">
      <c r="A1198" s="744">
        <v>6</v>
      </c>
      <c r="B1198" s="744" t="s">
        <v>1669</v>
      </c>
      <c r="C1198" s="744"/>
      <c r="D1198" s="744" t="s">
        <v>1269</v>
      </c>
      <c r="E1198" s="744" t="s">
        <v>1321</v>
      </c>
      <c r="F1198" s="744" t="s">
        <v>712</v>
      </c>
      <c r="G1198" s="745">
        <v>97703.59</v>
      </c>
      <c r="H1198" s="745">
        <v>170981.29</v>
      </c>
      <c r="I1198" s="745">
        <v>126680.32000000001</v>
      </c>
      <c r="J1198" s="745">
        <v>221690.56</v>
      </c>
      <c r="K1198" s="745">
        <v>151336.41</v>
      </c>
      <c r="L1198" s="745">
        <v>264838.71000000002</v>
      </c>
      <c r="M1198" s="745">
        <v>180302.35</v>
      </c>
      <c r="N1198" s="745">
        <v>315529.12</v>
      </c>
      <c r="O1198" s="745">
        <v>212160.19</v>
      </c>
      <c r="P1198" s="745">
        <v>371280.33</v>
      </c>
      <c r="Q1198" s="745">
        <v>232602.11</v>
      </c>
      <c r="R1198" s="745">
        <v>407053.7</v>
      </c>
      <c r="S1198" s="745">
        <v>252345.09</v>
      </c>
      <c r="T1198" s="745">
        <v>441603.91</v>
      </c>
    </row>
    <row r="1199" spans="1:20">
      <c r="A1199" s="744">
        <v>6</v>
      </c>
      <c r="B1199" s="744" t="s">
        <v>1669</v>
      </c>
      <c r="C1199" s="744"/>
      <c r="D1199" s="744" t="s">
        <v>1269</v>
      </c>
      <c r="E1199" s="744" t="s">
        <v>1321</v>
      </c>
      <c r="F1199" s="744" t="s">
        <v>719</v>
      </c>
      <c r="G1199" s="745">
        <v>77081.45</v>
      </c>
      <c r="H1199" s="745">
        <v>134892.54</v>
      </c>
      <c r="I1199" s="745">
        <v>100877.75</v>
      </c>
      <c r="J1199" s="745">
        <v>176536.06</v>
      </c>
      <c r="K1199" s="745">
        <v>122106.8</v>
      </c>
      <c r="L1199" s="745">
        <v>213686.89</v>
      </c>
      <c r="M1199" s="745">
        <v>149217.14000000001</v>
      </c>
      <c r="N1199" s="745">
        <v>261130</v>
      </c>
      <c r="O1199" s="745">
        <v>176921.7</v>
      </c>
      <c r="P1199" s="745">
        <v>309612.96999999997</v>
      </c>
      <c r="Q1199" s="745">
        <v>194904.47</v>
      </c>
      <c r="R1199" s="745">
        <v>341082.82</v>
      </c>
      <c r="S1199" s="745">
        <v>211694</v>
      </c>
      <c r="T1199" s="745">
        <v>370464.5</v>
      </c>
    </row>
    <row r="1200" spans="1:20">
      <c r="A1200" s="744">
        <v>6</v>
      </c>
      <c r="B1200" s="744" t="s">
        <v>1669</v>
      </c>
      <c r="C1200" s="744"/>
      <c r="D1200" s="744" t="s">
        <v>1269</v>
      </c>
      <c r="E1200" s="744" t="s">
        <v>1321</v>
      </c>
      <c r="F1200" s="744" t="s">
        <v>726</v>
      </c>
      <c r="G1200" s="745">
        <v>73906.990000000005</v>
      </c>
      <c r="H1200" s="745">
        <v>129337.23</v>
      </c>
      <c r="I1200" s="745">
        <v>100842.34</v>
      </c>
      <c r="J1200" s="745">
        <v>176474.1</v>
      </c>
      <c r="K1200" s="745">
        <v>127739.37</v>
      </c>
      <c r="L1200" s="745">
        <v>223543.9</v>
      </c>
      <c r="M1200" s="745">
        <v>168415.99</v>
      </c>
      <c r="N1200" s="745">
        <v>294727.96999999997</v>
      </c>
      <c r="O1200" s="745">
        <v>208735.75</v>
      </c>
      <c r="P1200" s="745">
        <v>365287.57</v>
      </c>
      <c r="Q1200" s="745">
        <v>235219.11</v>
      </c>
      <c r="R1200" s="745">
        <v>411633.43</v>
      </c>
      <c r="S1200" s="745">
        <v>261385.26</v>
      </c>
      <c r="T1200" s="745">
        <v>457424.21</v>
      </c>
    </row>
    <row r="1201" spans="1:20">
      <c r="A1201" s="744">
        <v>6</v>
      </c>
      <c r="B1201" s="744" t="s">
        <v>1669</v>
      </c>
      <c r="C1201" s="744"/>
      <c r="D1201" s="744" t="s">
        <v>1269</v>
      </c>
      <c r="E1201" s="744" t="s">
        <v>1321</v>
      </c>
      <c r="F1201" s="744" t="s">
        <v>301</v>
      </c>
      <c r="G1201" s="745">
        <v>78899.92</v>
      </c>
      <c r="H1201" s="745">
        <v>126239.87</v>
      </c>
      <c r="I1201" s="745">
        <v>110459.88</v>
      </c>
      <c r="J1201" s="745">
        <v>176735.81</v>
      </c>
      <c r="K1201" s="745">
        <v>142019.85</v>
      </c>
      <c r="L1201" s="745">
        <v>227231.76</v>
      </c>
      <c r="M1201" s="745">
        <v>189359.8</v>
      </c>
      <c r="N1201" s="745">
        <v>302975.68</v>
      </c>
      <c r="O1201" s="745">
        <v>236699.75</v>
      </c>
      <c r="P1201" s="745">
        <v>378719.6</v>
      </c>
      <c r="Q1201" s="745">
        <v>268259.71000000002</v>
      </c>
      <c r="R1201" s="745">
        <v>429215.55</v>
      </c>
      <c r="S1201" s="745">
        <v>299819.68</v>
      </c>
      <c r="T1201" s="745">
        <v>479711.49</v>
      </c>
    </row>
    <row r="1202" spans="1:20">
      <c r="A1202" s="744">
        <v>6</v>
      </c>
      <c r="B1202" s="744" t="s">
        <v>1669</v>
      </c>
      <c r="C1202" s="744"/>
      <c r="D1202" s="744" t="s">
        <v>1269</v>
      </c>
      <c r="E1202" s="744" t="s">
        <v>1366</v>
      </c>
      <c r="F1202" s="744" t="s">
        <v>712</v>
      </c>
      <c r="G1202" s="745">
        <v>98367.28</v>
      </c>
      <c r="H1202" s="745">
        <v>172142.74</v>
      </c>
      <c r="I1202" s="745">
        <v>127591.96</v>
      </c>
      <c r="J1202" s="745">
        <v>223285.93</v>
      </c>
      <c r="K1202" s="745">
        <v>152468.68</v>
      </c>
      <c r="L1202" s="745">
        <v>266820.2</v>
      </c>
      <c r="M1202" s="745">
        <v>181713.38</v>
      </c>
      <c r="N1202" s="745">
        <v>317998.40999999997</v>
      </c>
      <c r="O1202" s="745">
        <v>213859.84</v>
      </c>
      <c r="P1202" s="745">
        <v>374254.71</v>
      </c>
      <c r="Q1202" s="745">
        <v>234488.16</v>
      </c>
      <c r="R1202" s="745">
        <v>410354.29</v>
      </c>
      <c r="S1202" s="745">
        <v>254432.41</v>
      </c>
      <c r="T1202" s="745">
        <v>445256.71</v>
      </c>
    </row>
    <row r="1203" spans="1:20">
      <c r="A1203" s="744">
        <v>6</v>
      </c>
      <c r="B1203" s="744" t="s">
        <v>1669</v>
      </c>
      <c r="C1203" s="744"/>
      <c r="D1203" s="744" t="s">
        <v>1269</v>
      </c>
      <c r="E1203" s="744" t="s">
        <v>1366</v>
      </c>
      <c r="F1203" s="744" t="s">
        <v>719</v>
      </c>
      <c r="G1203" s="745">
        <v>77281.72</v>
      </c>
      <c r="H1203" s="745">
        <v>135243</v>
      </c>
      <c r="I1203" s="745">
        <v>101209.55</v>
      </c>
      <c r="J1203" s="745">
        <v>177116.72</v>
      </c>
      <c r="K1203" s="745">
        <v>122582.23</v>
      </c>
      <c r="L1203" s="745">
        <v>214518.9</v>
      </c>
      <c r="M1203" s="745">
        <v>149929.62</v>
      </c>
      <c r="N1203" s="745">
        <v>262376.84000000003</v>
      </c>
      <c r="O1203" s="745">
        <v>177829.47</v>
      </c>
      <c r="P1203" s="745">
        <v>311201.57</v>
      </c>
      <c r="Q1203" s="745">
        <v>195943.38</v>
      </c>
      <c r="R1203" s="745">
        <v>342900.92</v>
      </c>
      <c r="S1203" s="745">
        <v>212867.81</v>
      </c>
      <c r="T1203" s="745">
        <v>372518.66</v>
      </c>
    </row>
    <row r="1204" spans="1:20">
      <c r="A1204" s="744">
        <v>6</v>
      </c>
      <c r="B1204" s="744" t="s">
        <v>1669</v>
      </c>
      <c r="C1204" s="744"/>
      <c r="D1204" s="744" t="s">
        <v>1269</v>
      </c>
      <c r="E1204" s="744" t="s">
        <v>1366</v>
      </c>
      <c r="F1204" s="744" t="s">
        <v>726</v>
      </c>
      <c r="G1204" s="745">
        <v>73853.66</v>
      </c>
      <c r="H1204" s="745">
        <v>129243.91</v>
      </c>
      <c r="I1204" s="745">
        <v>100708.65</v>
      </c>
      <c r="J1204" s="745">
        <v>176240.13</v>
      </c>
      <c r="K1204" s="745">
        <v>127524.44</v>
      </c>
      <c r="L1204" s="745">
        <v>223167.77</v>
      </c>
      <c r="M1204" s="745">
        <v>168086.64</v>
      </c>
      <c r="N1204" s="745">
        <v>294151.62</v>
      </c>
      <c r="O1204" s="745">
        <v>208283.98</v>
      </c>
      <c r="P1204" s="745">
        <v>364496.96</v>
      </c>
      <c r="Q1204" s="745">
        <v>234676.8</v>
      </c>
      <c r="R1204" s="745">
        <v>410684.4</v>
      </c>
      <c r="S1204" s="745">
        <v>260745.29</v>
      </c>
      <c r="T1204" s="745">
        <v>456304.26</v>
      </c>
    </row>
    <row r="1205" spans="1:20">
      <c r="A1205" s="744">
        <v>6</v>
      </c>
      <c r="B1205" s="744" t="s">
        <v>1669</v>
      </c>
      <c r="C1205" s="744"/>
      <c r="D1205" s="744" t="s">
        <v>1269</v>
      </c>
      <c r="E1205" s="744" t="s">
        <v>1366</v>
      </c>
      <c r="F1205" s="744" t="s">
        <v>301</v>
      </c>
      <c r="G1205" s="745">
        <v>79266.320000000007</v>
      </c>
      <c r="H1205" s="745">
        <v>126826.11</v>
      </c>
      <c r="I1205" s="745">
        <v>110972.84</v>
      </c>
      <c r="J1205" s="745">
        <v>177556.55</v>
      </c>
      <c r="K1205" s="745">
        <v>142679.37</v>
      </c>
      <c r="L1205" s="745">
        <v>228287</v>
      </c>
      <c r="M1205" s="745">
        <v>190239.16</v>
      </c>
      <c r="N1205" s="745">
        <v>304382.65999999997</v>
      </c>
      <c r="O1205" s="745">
        <v>237798.95</v>
      </c>
      <c r="P1205" s="745">
        <v>380478.33</v>
      </c>
      <c r="Q1205" s="745">
        <v>269505.48</v>
      </c>
      <c r="R1205" s="745">
        <v>431208.77</v>
      </c>
      <c r="S1205" s="745">
        <v>301212.01</v>
      </c>
      <c r="T1205" s="745">
        <v>481939.22</v>
      </c>
    </row>
    <row r="1206" spans="1:20">
      <c r="A1206" s="744">
        <v>6</v>
      </c>
      <c r="B1206" s="744" t="s">
        <v>1669</v>
      </c>
      <c r="C1206" s="744"/>
      <c r="D1206" s="744" t="s">
        <v>1269</v>
      </c>
      <c r="E1206" s="744" t="s">
        <v>1412</v>
      </c>
      <c r="F1206" s="744" t="s">
        <v>712</v>
      </c>
      <c r="G1206" s="745">
        <v>94254.22</v>
      </c>
      <c r="H1206" s="745">
        <v>164944.88</v>
      </c>
      <c r="I1206" s="745">
        <v>122176.51</v>
      </c>
      <c r="J1206" s="745">
        <v>213808.89</v>
      </c>
      <c r="K1206" s="745">
        <v>145929.45000000001</v>
      </c>
      <c r="L1206" s="745">
        <v>255376.53</v>
      </c>
      <c r="M1206" s="745">
        <v>173822.36</v>
      </c>
      <c r="N1206" s="745">
        <v>304189.13</v>
      </c>
      <c r="O1206" s="745">
        <v>204511.08</v>
      </c>
      <c r="P1206" s="745">
        <v>357894.38</v>
      </c>
      <c r="Q1206" s="745">
        <v>224202.08</v>
      </c>
      <c r="R1206" s="745">
        <v>392353.63</v>
      </c>
      <c r="S1206" s="745">
        <v>243206.75</v>
      </c>
      <c r="T1206" s="745">
        <v>425611.81</v>
      </c>
    </row>
    <row r="1207" spans="1:20">
      <c r="A1207" s="744">
        <v>6</v>
      </c>
      <c r="B1207" s="744" t="s">
        <v>1669</v>
      </c>
      <c r="C1207" s="744"/>
      <c r="D1207" s="744" t="s">
        <v>1269</v>
      </c>
      <c r="E1207" s="744" t="s">
        <v>1412</v>
      </c>
      <c r="F1207" s="744" t="s">
        <v>719</v>
      </c>
      <c r="G1207" s="745">
        <v>74558.91</v>
      </c>
      <c r="H1207" s="745">
        <v>130478.09</v>
      </c>
      <c r="I1207" s="745">
        <v>97533.6</v>
      </c>
      <c r="J1207" s="745">
        <v>170683.8</v>
      </c>
      <c r="K1207" s="745">
        <v>118013.53</v>
      </c>
      <c r="L1207" s="745">
        <v>206523.67</v>
      </c>
      <c r="M1207" s="745">
        <v>144134.24</v>
      </c>
      <c r="N1207" s="745">
        <v>252234.91</v>
      </c>
      <c r="O1207" s="745">
        <v>170856.33</v>
      </c>
      <c r="P1207" s="745">
        <v>298998.58</v>
      </c>
      <c r="Q1207" s="745">
        <v>188198.71</v>
      </c>
      <c r="R1207" s="745">
        <v>329347.74</v>
      </c>
      <c r="S1207" s="745">
        <v>204382.67</v>
      </c>
      <c r="T1207" s="745">
        <v>357669.68</v>
      </c>
    </row>
    <row r="1208" spans="1:20">
      <c r="A1208" s="744">
        <v>6</v>
      </c>
      <c r="B1208" s="744" t="s">
        <v>1669</v>
      </c>
      <c r="C1208" s="744"/>
      <c r="D1208" s="744" t="s">
        <v>1269</v>
      </c>
      <c r="E1208" s="744" t="s">
        <v>1412</v>
      </c>
      <c r="F1208" s="744" t="s">
        <v>726</v>
      </c>
      <c r="G1208" s="745">
        <v>71639.17</v>
      </c>
      <c r="H1208" s="745">
        <v>125368.54</v>
      </c>
      <c r="I1208" s="745">
        <v>97785.48</v>
      </c>
      <c r="J1208" s="745">
        <v>171124.59</v>
      </c>
      <c r="K1208" s="745">
        <v>123895.19</v>
      </c>
      <c r="L1208" s="745">
        <v>216816.59</v>
      </c>
      <c r="M1208" s="745">
        <v>163375.95000000001</v>
      </c>
      <c r="N1208" s="745">
        <v>285907.90999999997</v>
      </c>
      <c r="O1208" s="745">
        <v>202515.9</v>
      </c>
      <c r="P1208" s="745">
        <v>354402.82</v>
      </c>
      <c r="Q1208" s="745">
        <v>228230.52</v>
      </c>
      <c r="R1208" s="745">
        <v>399403.41</v>
      </c>
      <c r="S1208" s="745">
        <v>253642.21</v>
      </c>
      <c r="T1208" s="745">
        <v>443873.86</v>
      </c>
    </row>
    <row r="1209" spans="1:20">
      <c r="A1209" s="744">
        <v>6</v>
      </c>
      <c r="B1209" s="744" t="s">
        <v>1669</v>
      </c>
      <c r="C1209" s="744"/>
      <c r="D1209" s="744" t="s">
        <v>1269</v>
      </c>
      <c r="E1209" s="744" t="s">
        <v>1412</v>
      </c>
      <c r="F1209" s="744" t="s">
        <v>301</v>
      </c>
      <c r="G1209" s="745">
        <v>76218.63</v>
      </c>
      <c r="H1209" s="745">
        <v>121949.81</v>
      </c>
      <c r="I1209" s="745">
        <v>106706.08</v>
      </c>
      <c r="J1209" s="745">
        <v>170729.74</v>
      </c>
      <c r="K1209" s="745">
        <v>137193.54</v>
      </c>
      <c r="L1209" s="745">
        <v>219509.66</v>
      </c>
      <c r="M1209" s="745">
        <v>182924.72</v>
      </c>
      <c r="N1209" s="745">
        <v>292679.55</v>
      </c>
      <c r="O1209" s="745">
        <v>228655.9</v>
      </c>
      <c r="P1209" s="745">
        <v>365849.44</v>
      </c>
      <c r="Q1209" s="745">
        <v>259143.35</v>
      </c>
      <c r="R1209" s="745">
        <v>414629.36</v>
      </c>
      <c r="S1209" s="745">
        <v>289630.8</v>
      </c>
      <c r="T1209" s="745">
        <v>463409.29</v>
      </c>
    </row>
    <row r="1210" spans="1:20">
      <c r="A1210" s="744">
        <v>6</v>
      </c>
      <c r="B1210" s="744" t="s">
        <v>1669</v>
      </c>
      <c r="C1210" s="744"/>
      <c r="D1210" s="744" t="s">
        <v>1269</v>
      </c>
      <c r="E1210" s="744" t="s">
        <v>1454</v>
      </c>
      <c r="F1210" s="744" t="s">
        <v>712</v>
      </c>
      <c r="G1210" s="745">
        <v>99825.61</v>
      </c>
      <c r="H1210" s="745">
        <v>174694.81</v>
      </c>
      <c r="I1210" s="745">
        <v>129360.87</v>
      </c>
      <c r="J1210" s="745">
        <v>226381.51</v>
      </c>
      <c r="K1210" s="745">
        <v>154478.82999999999</v>
      </c>
      <c r="L1210" s="745">
        <v>270337.96000000002</v>
      </c>
      <c r="M1210" s="745">
        <v>183960.31</v>
      </c>
      <c r="N1210" s="745">
        <v>321930.55</v>
      </c>
      <c r="O1210" s="745">
        <v>216410.04</v>
      </c>
      <c r="P1210" s="745">
        <v>378717.57</v>
      </c>
      <c r="Q1210" s="745">
        <v>237230.07999999999</v>
      </c>
      <c r="R1210" s="745">
        <v>415152.64000000001</v>
      </c>
      <c r="S1210" s="745">
        <v>257308.82</v>
      </c>
      <c r="T1210" s="745">
        <v>450290.44</v>
      </c>
    </row>
    <row r="1211" spans="1:20">
      <c r="A1211" s="744">
        <v>6</v>
      </c>
      <c r="B1211" s="744" t="s">
        <v>1669</v>
      </c>
      <c r="C1211" s="744"/>
      <c r="D1211" s="744" t="s">
        <v>1269</v>
      </c>
      <c r="E1211" s="744" t="s">
        <v>1454</v>
      </c>
      <c r="F1211" s="744" t="s">
        <v>719</v>
      </c>
      <c r="G1211" s="745">
        <v>79203.460000000006</v>
      </c>
      <c r="H1211" s="745">
        <v>138606.06</v>
      </c>
      <c r="I1211" s="745">
        <v>103558.29</v>
      </c>
      <c r="J1211" s="745">
        <v>181227.01</v>
      </c>
      <c r="K1211" s="745">
        <v>125249.22</v>
      </c>
      <c r="L1211" s="745">
        <v>219186.14</v>
      </c>
      <c r="M1211" s="745">
        <v>152875.10999999999</v>
      </c>
      <c r="N1211" s="745">
        <v>267531.44</v>
      </c>
      <c r="O1211" s="745">
        <v>181171.55</v>
      </c>
      <c r="P1211" s="745">
        <v>317050.2</v>
      </c>
      <c r="Q1211" s="745">
        <v>199532.43</v>
      </c>
      <c r="R1211" s="745">
        <v>349181.76</v>
      </c>
      <c r="S1211" s="745">
        <v>216657.73</v>
      </c>
      <c r="T1211" s="745">
        <v>379151.03</v>
      </c>
    </row>
    <row r="1212" spans="1:20">
      <c r="A1212" s="744">
        <v>6</v>
      </c>
      <c r="B1212" s="744" t="s">
        <v>1669</v>
      </c>
      <c r="C1212" s="744"/>
      <c r="D1212" s="744" t="s">
        <v>1269</v>
      </c>
      <c r="E1212" s="744" t="s">
        <v>1454</v>
      </c>
      <c r="F1212" s="744" t="s">
        <v>726</v>
      </c>
      <c r="G1212" s="745">
        <v>76281.460000000006</v>
      </c>
      <c r="H1212" s="745">
        <v>133492.56</v>
      </c>
      <c r="I1212" s="745">
        <v>104166.61</v>
      </c>
      <c r="J1212" s="745">
        <v>182291.57</v>
      </c>
      <c r="K1212" s="745">
        <v>132013.43</v>
      </c>
      <c r="L1212" s="745">
        <v>231023.5</v>
      </c>
      <c r="M1212" s="745">
        <v>174114.73</v>
      </c>
      <c r="N1212" s="745">
        <v>304700.78000000003</v>
      </c>
      <c r="O1212" s="745">
        <v>215859.18</v>
      </c>
      <c r="P1212" s="745">
        <v>377753.57</v>
      </c>
      <c r="Q1212" s="745">
        <v>243292.32</v>
      </c>
      <c r="R1212" s="745">
        <v>425761.57</v>
      </c>
      <c r="S1212" s="745">
        <v>270408.27</v>
      </c>
      <c r="T1212" s="745">
        <v>473214.47</v>
      </c>
    </row>
    <row r="1213" spans="1:20">
      <c r="A1213" s="744">
        <v>6</v>
      </c>
      <c r="B1213" s="744" t="s">
        <v>1669</v>
      </c>
      <c r="C1213" s="744"/>
      <c r="D1213" s="744" t="s">
        <v>1269</v>
      </c>
      <c r="E1213" s="744" t="s">
        <v>1454</v>
      </c>
      <c r="F1213" s="744" t="s">
        <v>301</v>
      </c>
      <c r="G1213" s="745">
        <v>80848.399999999994</v>
      </c>
      <c r="H1213" s="745">
        <v>129357.45</v>
      </c>
      <c r="I1213" s="745">
        <v>113187.76</v>
      </c>
      <c r="J1213" s="745">
        <v>181100.42</v>
      </c>
      <c r="K1213" s="745">
        <v>145527.12</v>
      </c>
      <c r="L1213" s="745">
        <v>232843.4</v>
      </c>
      <c r="M1213" s="745">
        <v>194036.17</v>
      </c>
      <c r="N1213" s="745">
        <v>310457.87</v>
      </c>
      <c r="O1213" s="745">
        <v>242545.21</v>
      </c>
      <c r="P1213" s="745">
        <v>388072.34</v>
      </c>
      <c r="Q1213" s="745">
        <v>274884.57</v>
      </c>
      <c r="R1213" s="745">
        <v>439815.32</v>
      </c>
      <c r="S1213" s="745">
        <v>307223.93</v>
      </c>
      <c r="T1213" s="745">
        <v>491558.29</v>
      </c>
    </row>
    <row r="1214" spans="1:20">
      <c r="A1214" s="744">
        <v>6</v>
      </c>
      <c r="B1214" s="744" t="s">
        <v>1669</v>
      </c>
      <c r="C1214" s="744"/>
      <c r="D1214" s="744" t="s">
        <v>1269</v>
      </c>
      <c r="E1214" s="744" t="s">
        <v>1495</v>
      </c>
      <c r="F1214" s="744" t="s">
        <v>712</v>
      </c>
      <c r="G1214" s="745">
        <v>99892.2</v>
      </c>
      <c r="H1214" s="745">
        <v>174811.35</v>
      </c>
      <c r="I1214" s="745">
        <v>129481.62</v>
      </c>
      <c r="J1214" s="745">
        <v>226592.83</v>
      </c>
      <c r="K1214" s="745">
        <v>154652.16</v>
      </c>
      <c r="L1214" s="745">
        <v>270641.28999999998</v>
      </c>
      <c r="M1214" s="745">
        <v>184208.58</v>
      </c>
      <c r="N1214" s="745">
        <v>322365.01</v>
      </c>
      <c r="O1214" s="745">
        <v>216728.63</v>
      </c>
      <c r="P1214" s="745">
        <v>379275.1</v>
      </c>
      <c r="Q1214" s="745">
        <v>237594.6</v>
      </c>
      <c r="R1214" s="745">
        <v>415790.56</v>
      </c>
      <c r="S1214" s="745">
        <v>257732.01</v>
      </c>
      <c r="T1214" s="745">
        <v>451031.02</v>
      </c>
    </row>
    <row r="1215" spans="1:20">
      <c r="A1215" s="744">
        <v>6</v>
      </c>
      <c r="B1215" s="744" t="s">
        <v>1669</v>
      </c>
      <c r="C1215" s="744"/>
      <c r="D1215" s="744" t="s">
        <v>1269</v>
      </c>
      <c r="E1215" s="744" t="s">
        <v>1495</v>
      </c>
      <c r="F1215" s="744" t="s">
        <v>719</v>
      </c>
      <c r="G1215" s="745">
        <v>79038.34</v>
      </c>
      <c r="H1215" s="745">
        <v>138317.1</v>
      </c>
      <c r="I1215" s="745">
        <v>103389.13</v>
      </c>
      <c r="J1215" s="745">
        <v>180930.97</v>
      </c>
      <c r="K1215" s="745">
        <v>125094.13</v>
      </c>
      <c r="L1215" s="745">
        <v>218914.73</v>
      </c>
      <c r="M1215" s="745">
        <v>152774.1</v>
      </c>
      <c r="N1215" s="745">
        <v>267354.67</v>
      </c>
      <c r="O1215" s="745">
        <v>181094.2</v>
      </c>
      <c r="P1215" s="745">
        <v>316914.84000000003</v>
      </c>
      <c r="Q1215" s="745">
        <v>199473.39</v>
      </c>
      <c r="R1215" s="745">
        <v>349078.44</v>
      </c>
      <c r="S1215" s="745">
        <v>216624.17</v>
      </c>
      <c r="T1215" s="745">
        <v>379092.29</v>
      </c>
    </row>
    <row r="1216" spans="1:20">
      <c r="A1216" s="744">
        <v>6</v>
      </c>
      <c r="B1216" s="744" t="s">
        <v>1669</v>
      </c>
      <c r="C1216" s="744"/>
      <c r="D1216" s="744" t="s">
        <v>1269</v>
      </c>
      <c r="E1216" s="744" t="s">
        <v>1495</v>
      </c>
      <c r="F1216" s="744" t="s">
        <v>726</v>
      </c>
      <c r="G1216" s="745">
        <v>75957.990000000005</v>
      </c>
      <c r="H1216" s="745">
        <v>132926.49</v>
      </c>
      <c r="I1216" s="745">
        <v>103684.23</v>
      </c>
      <c r="J1216" s="745">
        <v>181447.4</v>
      </c>
      <c r="K1216" s="745">
        <v>131371.70000000001</v>
      </c>
      <c r="L1216" s="745">
        <v>229900.48</v>
      </c>
      <c r="M1216" s="745">
        <v>173237.71</v>
      </c>
      <c r="N1216" s="745">
        <v>303166</v>
      </c>
      <c r="O1216" s="745">
        <v>214742.87</v>
      </c>
      <c r="P1216" s="745">
        <v>375800.01</v>
      </c>
      <c r="Q1216" s="745">
        <v>242012.02</v>
      </c>
      <c r="R1216" s="745">
        <v>423521.03</v>
      </c>
      <c r="S1216" s="745">
        <v>268960.40999999997</v>
      </c>
      <c r="T1216" s="745">
        <v>470680.72</v>
      </c>
    </row>
    <row r="1217" spans="1:20">
      <c r="A1217" s="744">
        <v>6</v>
      </c>
      <c r="B1217" s="744" t="s">
        <v>1669</v>
      </c>
      <c r="C1217" s="744"/>
      <c r="D1217" s="744" t="s">
        <v>1269</v>
      </c>
      <c r="E1217" s="744" t="s">
        <v>1495</v>
      </c>
      <c r="F1217" s="744" t="s">
        <v>301</v>
      </c>
      <c r="G1217" s="745">
        <v>80788.039999999994</v>
      </c>
      <c r="H1217" s="745">
        <v>129260.87</v>
      </c>
      <c r="I1217" s="745">
        <v>113103.26</v>
      </c>
      <c r="J1217" s="745">
        <v>180965.22</v>
      </c>
      <c r="K1217" s="745">
        <v>145418.48000000001</v>
      </c>
      <c r="L1217" s="745">
        <v>232669.56</v>
      </c>
      <c r="M1217" s="745">
        <v>193891.3</v>
      </c>
      <c r="N1217" s="745">
        <v>310226.09000000003</v>
      </c>
      <c r="O1217" s="745">
        <v>242364.13</v>
      </c>
      <c r="P1217" s="745">
        <v>387782.61</v>
      </c>
      <c r="Q1217" s="745">
        <v>274679.34000000003</v>
      </c>
      <c r="R1217" s="745">
        <v>439486.95</v>
      </c>
      <c r="S1217" s="745">
        <v>306994.56</v>
      </c>
      <c r="T1217" s="745">
        <v>491191.3</v>
      </c>
    </row>
    <row r="1218" spans="1:20">
      <c r="A1218" s="744">
        <v>6</v>
      </c>
      <c r="B1218" s="744" t="s">
        <v>1669</v>
      </c>
      <c r="C1218" s="744"/>
      <c r="D1218" s="744" t="s">
        <v>1269</v>
      </c>
      <c r="E1218" s="744" t="s">
        <v>1530</v>
      </c>
      <c r="F1218" s="744" t="s">
        <v>712</v>
      </c>
      <c r="G1218" s="745">
        <v>99428.29</v>
      </c>
      <c r="H1218" s="745">
        <v>173999.51</v>
      </c>
      <c r="I1218" s="745">
        <v>128932.23</v>
      </c>
      <c r="J1218" s="745">
        <v>225631.41</v>
      </c>
      <c r="K1218" s="745">
        <v>154039.9</v>
      </c>
      <c r="L1218" s="745">
        <v>269569.82</v>
      </c>
      <c r="M1218" s="745">
        <v>183542.36</v>
      </c>
      <c r="N1218" s="745">
        <v>321199.13</v>
      </c>
      <c r="O1218" s="745">
        <v>215984.76</v>
      </c>
      <c r="P1218" s="745">
        <v>377973.34</v>
      </c>
      <c r="Q1218" s="745">
        <v>236802.15</v>
      </c>
      <c r="R1218" s="745">
        <v>414403.76</v>
      </c>
      <c r="S1218" s="745">
        <v>256914.28</v>
      </c>
      <c r="T1218" s="745">
        <v>449599.98</v>
      </c>
    </row>
    <row r="1219" spans="1:20">
      <c r="A1219" s="744">
        <v>6</v>
      </c>
      <c r="B1219" s="744" t="s">
        <v>1669</v>
      </c>
      <c r="C1219" s="744"/>
      <c r="D1219" s="744" t="s">
        <v>1269</v>
      </c>
      <c r="E1219" s="744" t="s">
        <v>1530</v>
      </c>
      <c r="F1219" s="744" t="s">
        <v>719</v>
      </c>
      <c r="G1219" s="745">
        <v>78342.720000000001</v>
      </c>
      <c r="H1219" s="745">
        <v>137099.76999999999</v>
      </c>
      <c r="I1219" s="745">
        <v>102549.83</v>
      </c>
      <c r="J1219" s="745">
        <v>179462.2</v>
      </c>
      <c r="K1219" s="745">
        <v>124153.44</v>
      </c>
      <c r="L1219" s="745">
        <v>217268.52</v>
      </c>
      <c r="M1219" s="745">
        <v>151758.60999999999</v>
      </c>
      <c r="N1219" s="745">
        <v>265577.56</v>
      </c>
      <c r="O1219" s="745">
        <v>179954.39</v>
      </c>
      <c r="P1219" s="745">
        <v>314920.19</v>
      </c>
      <c r="Q1219" s="745">
        <v>198257.37</v>
      </c>
      <c r="R1219" s="745">
        <v>346950.39</v>
      </c>
      <c r="S1219" s="745">
        <v>215349.68</v>
      </c>
      <c r="T1219" s="745">
        <v>376861.93</v>
      </c>
    </row>
    <row r="1220" spans="1:20">
      <c r="A1220" s="744">
        <v>6</v>
      </c>
      <c r="B1220" s="744" t="s">
        <v>1669</v>
      </c>
      <c r="C1220" s="744"/>
      <c r="D1220" s="744" t="s">
        <v>1269</v>
      </c>
      <c r="E1220" s="744" t="s">
        <v>1530</v>
      </c>
      <c r="F1220" s="744" t="s">
        <v>726</v>
      </c>
      <c r="G1220" s="745">
        <v>75040.899999999994</v>
      </c>
      <c r="H1220" s="745">
        <v>131321.57999999999</v>
      </c>
      <c r="I1220" s="745">
        <v>102370.78</v>
      </c>
      <c r="J1220" s="745">
        <v>179148.87</v>
      </c>
      <c r="K1220" s="745">
        <v>129661.47</v>
      </c>
      <c r="L1220" s="745">
        <v>226907.57</v>
      </c>
      <c r="M1220" s="745">
        <v>170936.02</v>
      </c>
      <c r="N1220" s="745">
        <v>299138.03000000003</v>
      </c>
      <c r="O1220" s="745">
        <v>211845.7</v>
      </c>
      <c r="P1220" s="745">
        <v>370729.97</v>
      </c>
      <c r="Q1220" s="745">
        <v>238713.41</v>
      </c>
      <c r="R1220" s="745">
        <v>417748.47</v>
      </c>
      <c r="S1220" s="745">
        <v>265256.81</v>
      </c>
      <c r="T1220" s="745">
        <v>464199.41</v>
      </c>
    </row>
    <row r="1221" spans="1:20">
      <c r="A1221" s="744">
        <v>6</v>
      </c>
      <c r="B1221" s="744" t="s">
        <v>1669</v>
      </c>
      <c r="C1221" s="744"/>
      <c r="D1221" s="744" t="s">
        <v>1269</v>
      </c>
      <c r="E1221" s="744" t="s">
        <v>1530</v>
      </c>
      <c r="F1221" s="744" t="s">
        <v>301</v>
      </c>
      <c r="G1221" s="745">
        <v>80240.56</v>
      </c>
      <c r="H1221" s="745">
        <v>128384.9</v>
      </c>
      <c r="I1221" s="745">
        <v>112336.79</v>
      </c>
      <c r="J1221" s="745">
        <v>179738.86</v>
      </c>
      <c r="K1221" s="745">
        <v>144433.01</v>
      </c>
      <c r="L1221" s="745">
        <v>231092.82</v>
      </c>
      <c r="M1221" s="745">
        <v>192577.35</v>
      </c>
      <c r="N1221" s="745">
        <v>308123.77</v>
      </c>
      <c r="O1221" s="745">
        <v>240721.69</v>
      </c>
      <c r="P1221" s="745">
        <v>385154.71</v>
      </c>
      <c r="Q1221" s="745">
        <v>272817.90999999997</v>
      </c>
      <c r="R1221" s="745">
        <v>436508.67</v>
      </c>
      <c r="S1221" s="745">
        <v>304914.14</v>
      </c>
      <c r="T1221" s="745">
        <v>487862.63</v>
      </c>
    </row>
    <row r="1222" spans="1:20">
      <c r="A1222" s="744">
        <v>6</v>
      </c>
      <c r="B1222" s="744" t="s">
        <v>1669</v>
      </c>
      <c r="C1222" s="744"/>
      <c r="D1222" s="744" t="s">
        <v>1269</v>
      </c>
      <c r="E1222" s="744" t="s">
        <v>1558</v>
      </c>
      <c r="F1222" s="744" t="s">
        <v>712</v>
      </c>
      <c r="G1222" s="745">
        <v>96576</v>
      </c>
      <c r="H1222" s="745">
        <v>169008</v>
      </c>
      <c r="I1222" s="745">
        <v>125219.3</v>
      </c>
      <c r="J1222" s="745">
        <v>219133.77</v>
      </c>
      <c r="K1222" s="745">
        <v>149591.87</v>
      </c>
      <c r="L1222" s="745">
        <v>261785.76</v>
      </c>
      <c r="M1222" s="745">
        <v>178225.11</v>
      </c>
      <c r="N1222" s="745">
        <v>311893.94</v>
      </c>
      <c r="O1222" s="745">
        <v>209716.68</v>
      </c>
      <c r="P1222" s="745">
        <v>367004.19</v>
      </c>
      <c r="Q1222" s="745">
        <v>229923.61</v>
      </c>
      <c r="R1222" s="745">
        <v>402366.32</v>
      </c>
      <c r="S1222" s="745">
        <v>249440.04</v>
      </c>
      <c r="T1222" s="745">
        <v>436520.07</v>
      </c>
    </row>
    <row r="1223" spans="1:20">
      <c r="A1223" s="744">
        <v>6</v>
      </c>
      <c r="B1223" s="744" t="s">
        <v>1669</v>
      </c>
      <c r="C1223" s="744"/>
      <c r="D1223" s="744" t="s">
        <v>1269</v>
      </c>
      <c r="E1223" s="744" t="s">
        <v>1558</v>
      </c>
      <c r="F1223" s="744" t="s">
        <v>719</v>
      </c>
      <c r="G1223" s="745">
        <v>76185.56</v>
      </c>
      <c r="H1223" s="745">
        <v>133324.73000000001</v>
      </c>
      <c r="I1223" s="745">
        <v>99706.64</v>
      </c>
      <c r="J1223" s="745">
        <v>174486.62</v>
      </c>
      <c r="K1223" s="745">
        <v>120690.68</v>
      </c>
      <c r="L1223" s="745">
        <v>211208.68</v>
      </c>
      <c r="M1223" s="745">
        <v>147489.17000000001</v>
      </c>
      <c r="N1223" s="745">
        <v>258106.05</v>
      </c>
      <c r="O1223" s="745">
        <v>174874.13</v>
      </c>
      <c r="P1223" s="745">
        <v>306029.71999999997</v>
      </c>
      <c r="Q1223" s="745">
        <v>192649.54</v>
      </c>
      <c r="R1223" s="745">
        <v>337136.69</v>
      </c>
      <c r="S1223" s="745">
        <v>209245.7</v>
      </c>
      <c r="T1223" s="745">
        <v>366179.98</v>
      </c>
    </row>
    <row r="1224" spans="1:20">
      <c r="A1224" s="744">
        <v>6</v>
      </c>
      <c r="B1224" s="744" t="s">
        <v>1669</v>
      </c>
      <c r="C1224" s="744"/>
      <c r="D1224" s="744" t="s">
        <v>1269</v>
      </c>
      <c r="E1224" s="744" t="s">
        <v>1558</v>
      </c>
      <c r="F1224" s="744" t="s">
        <v>726</v>
      </c>
      <c r="G1224" s="745">
        <v>73043.22</v>
      </c>
      <c r="H1224" s="745">
        <v>127825.64</v>
      </c>
      <c r="I1224" s="745">
        <v>99662.6</v>
      </c>
      <c r="J1224" s="745">
        <v>174409.54</v>
      </c>
      <c r="K1224" s="745">
        <v>126244.07</v>
      </c>
      <c r="L1224" s="745">
        <v>220927.12</v>
      </c>
      <c r="M1224" s="745">
        <v>166443.63</v>
      </c>
      <c r="N1224" s="745">
        <v>291276.36</v>
      </c>
      <c r="O1224" s="745">
        <v>206290.36</v>
      </c>
      <c r="P1224" s="745">
        <v>361008.14</v>
      </c>
      <c r="Q1224" s="745">
        <v>232462.81</v>
      </c>
      <c r="R1224" s="745">
        <v>406809.92</v>
      </c>
      <c r="S1224" s="745">
        <v>258321.62</v>
      </c>
      <c r="T1224" s="745">
        <v>452062.84</v>
      </c>
    </row>
    <row r="1225" spans="1:20">
      <c r="A1225" s="744">
        <v>6</v>
      </c>
      <c r="B1225" s="744" t="s">
        <v>1669</v>
      </c>
      <c r="C1225" s="744"/>
      <c r="D1225" s="744" t="s">
        <v>1269</v>
      </c>
      <c r="E1225" s="744" t="s">
        <v>1558</v>
      </c>
      <c r="F1225" s="744" t="s">
        <v>301</v>
      </c>
      <c r="G1225" s="745">
        <v>77986.03</v>
      </c>
      <c r="H1225" s="745">
        <v>124777.66</v>
      </c>
      <c r="I1225" s="745">
        <v>109180.45</v>
      </c>
      <c r="J1225" s="745">
        <v>174688.72</v>
      </c>
      <c r="K1225" s="745">
        <v>140374.85999999999</v>
      </c>
      <c r="L1225" s="745">
        <v>224599.78</v>
      </c>
      <c r="M1225" s="745">
        <v>187166.48</v>
      </c>
      <c r="N1225" s="745">
        <v>299466.38</v>
      </c>
      <c r="O1225" s="745">
        <v>233958.1</v>
      </c>
      <c r="P1225" s="745">
        <v>374332.97</v>
      </c>
      <c r="Q1225" s="745">
        <v>265152.52</v>
      </c>
      <c r="R1225" s="745">
        <v>424244.03</v>
      </c>
      <c r="S1225" s="745">
        <v>296346.93</v>
      </c>
      <c r="T1225" s="745">
        <v>474155.09</v>
      </c>
    </row>
    <row r="1226" spans="1:20">
      <c r="A1226" s="744">
        <v>6</v>
      </c>
      <c r="B1226" s="744" t="s">
        <v>1669</v>
      </c>
      <c r="C1226" s="744"/>
      <c r="D1226" s="744" t="s">
        <v>1269</v>
      </c>
      <c r="E1226" s="744" t="s">
        <v>1580</v>
      </c>
      <c r="F1226" s="744" t="s">
        <v>712</v>
      </c>
      <c r="G1226" s="745">
        <v>98300.69</v>
      </c>
      <c r="H1226" s="745">
        <v>172026.2</v>
      </c>
      <c r="I1226" s="745">
        <v>127471.2</v>
      </c>
      <c r="J1226" s="745">
        <v>223074.61</v>
      </c>
      <c r="K1226" s="745">
        <v>152295.35</v>
      </c>
      <c r="L1226" s="745">
        <v>266516.86</v>
      </c>
      <c r="M1226" s="745">
        <v>181465.11</v>
      </c>
      <c r="N1226" s="745">
        <v>317563.93</v>
      </c>
      <c r="O1226" s="745">
        <v>213541.24</v>
      </c>
      <c r="P1226" s="745">
        <v>373697.17</v>
      </c>
      <c r="Q1226" s="745">
        <v>234123.63</v>
      </c>
      <c r="R1226" s="745">
        <v>409716.35</v>
      </c>
      <c r="S1226" s="745">
        <v>254009.21</v>
      </c>
      <c r="T1226" s="745">
        <v>444516.11</v>
      </c>
    </row>
    <row r="1227" spans="1:20">
      <c r="A1227" s="744">
        <v>6</v>
      </c>
      <c r="B1227" s="744" t="s">
        <v>1669</v>
      </c>
      <c r="C1227" s="744"/>
      <c r="D1227" s="744" t="s">
        <v>1269</v>
      </c>
      <c r="E1227" s="744" t="s">
        <v>1580</v>
      </c>
      <c r="F1227" s="744" t="s">
        <v>719</v>
      </c>
      <c r="G1227" s="745">
        <v>77446.83</v>
      </c>
      <c r="H1227" s="745">
        <v>135531.96</v>
      </c>
      <c r="I1227" s="745">
        <v>101378.72</v>
      </c>
      <c r="J1227" s="745">
        <v>177412.75</v>
      </c>
      <c r="K1227" s="745">
        <v>122737.31</v>
      </c>
      <c r="L1227" s="745">
        <v>214790.3</v>
      </c>
      <c r="M1227" s="745">
        <v>150030.63</v>
      </c>
      <c r="N1227" s="745">
        <v>262553.59999999998</v>
      </c>
      <c r="O1227" s="745">
        <v>177906.81</v>
      </c>
      <c r="P1227" s="745">
        <v>311336.92</v>
      </c>
      <c r="Q1227" s="745">
        <v>196002.42</v>
      </c>
      <c r="R1227" s="745">
        <v>343004.23</v>
      </c>
      <c r="S1227" s="745">
        <v>212901.36</v>
      </c>
      <c r="T1227" s="745">
        <v>372577.39</v>
      </c>
    </row>
    <row r="1228" spans="1:20">
      <c r="A1228" s="744">
        <v>6</v>
      </c>
      <c r="B1228" s="744" t="s">
        <v>1669</v>
      </c>
      <c r="C1228" s="744"/>
      <c r="D1228" s="744" t="s">
        <v>1269</v>
      </c>
      <c r="E1228" s="744" t="s">
        <v>1580</v>
      </c>
      <c r="F1228" s="744" t="s">
        <v>726</v>
      </c>
      <c r="G1228" s="745">
        <v>74177.13</v>
      </c>
      <c r="H1228" s="745">
        <v>129809.99</v>
      </c>
      <c r="I1228" s="745">
        <v>101191.03</v>
      </c>
      <c r="J1228" s="745">
        <v>177084.3</v>
      </c>
      <c r="K1228" s="745">
        <v>128166.16</v>
      </c>
      <c r="L1228" s="745">
        <v>224290.78</v>
      </c>
      <c r="M1228" s="745">
        <v>168963.65</v>
      </c>
      <c r="N1228" s="745">
        <v>295686.39</v>
      </c>
      <c r="O1228" s="745">
        <v>209400.29</v>
      </c>
      <c r="P1228" s="745">
        <v>366450.51</v>
      </c>
      <c r="Q1228" s="745">
        <v>235957.1</v>
      </c>
      <c r="R1228" s="745">
        <v>412924.93</v>
      </c>
      <c r="S1228" s="745">
        <v>262193.15000000002</v>
      </c>
      <c r="T1228" s="745">
        <v>458838.01</v>
      </c>
    </row>
    <row r="1229" spans="1:20">
      <c r="A1229" s="744">
        <v>6</v>
      </c>
      <c r="B1229" s="744" t="s">
        <v>1669</v>
      </c>
      <c r="C1229" s="744"/>
      <c r="D1229" s="744" t="s">
        <v>1269</v>
      </c>
      <c r="E1229" s="744" t="s">
        <v>1580</v>
      </c>
      <c r="F1229" s="744" t="s">
        <v>301</v>
      </c>
      <c r="G1229" s="745">
        <v>79326.679999999993</v>
      </c>
      <c r="H1229" s="745">
        <v>126922.68</v>
      </c>
      <c r="I1229" s="745">
        <v>111057.35</v>
      </c>
      <c r="J1229" s="745">
        <v>177691.76</v>
      </c>
      <c r="K1229" s="745">
        <v>142788.01999999999</v>
      </c>
      <c r="L1229" s="745">
        <v>228460.83</v>
      </c>
      <c r="M1229" s="745">
        <v>190384.02</v>
      </c>
      <c r="N1229" s="745">
        <v>304614.44</v>
      </c>
      <c r="O1229" s="745">
        <v>237980.03</v>
      </c>
      <c r="P1229" s="745">
        <v>380768.05</v>
      </c>
      <c r="Q1229" s="745">
        <v>269710.7</v>
      </c>
      <c r="R1229" s="745">
        <v>431537.12</v>
      </c>
      <c r="S1229" s="745">
        <v>301441.37</v>
      </c>
      <c r="T1229" s="745">
        <v>482306.2</v>
      </c>
    </row>
    <row r="1230" spans="1:20">
      <c r="A1230" s="744">
        <v>6</v>
      </c>
      <c r="B1230" s="744" t="s">
        <v>1669</v>
      </c>
      <c r="C1230" s="744"/>
      <c r="D1230" s="744" t="s">
        <v>1269</v>
      </c>
      <c r="E1230" s="744" t="s">
        <v>1598</v>
      </c>
      <c r="F1230" s="744" t="s">
        <v>712</v>
      </c>
      <c r="G1230" s="745">
        <v>94984.49</v>
      </c>
      <c r="H1230" s="745">
        <v>166222.85999999999</v>
      </c>
      <c r="I1230" s="745">
        <v>123208.89</v>
      </c>
      <c r="J1230" s="745">
        <v>215615.56</v>
      </c>
      <c r="K1230" s="745">
        <v>147235.04999999999</v>
      </c>
      <c r="L1230" s="745">
        <v>257661.34</v>
      </c>
      <c r="M1230" s="745">
        <v>175481.64</v>
      </c>
      <c r="N1230" s="745">
        <v>307092.87</v>
      </c>
      <c r="O1230" s="745">
        <v>206529.3</v>
      </c>
      <c r="P1230" s="745">
        <v>361426.28</v>
      </c>
      <c r="Q1230" s="745">
        <v>226452.64</v>
      </c>
      <c r="R1230" s="745">
        <v>396292.13</v>
      </c>
      <c r="S1230" s="745">
        <v>245717.24</v>
      </c>
      <c r="T1230" s="745">
        <v>430005.18</v>
      </c>
    </row>
    <row r="1231" spans="1:20">
      <c r="A1231" s="744">
        <v>6</v>
      </c>
      <c r="B1231" s="744" t="s">
        <v>1669</v>
      </c>
      <c r="C1231" s="744"/>
      <c r="D1231" s="744" t="s">
        <v>1269</v>
      </c>
      <c r="E1231" s="744" t="s">
        <v>1598</v>
      </c>
      <c r="F1231" s="744" t="s">
        <v>719</v>
      </c>
      <c r="G1231" s="745">
        <v>74594.05</v>
      </c>
      <c r="H1231" s="745">
        <v>130539.6</v>
      </c>
      <c r="I1231" s="745">
        <v>97696.23</v>
      </c>
      <c r="J1231" s="745">
        <v>170968.41</v>
      </c>
      <c r="K1231" s="745">
        <v>118333.86</v>
      </c>
      <c r="L1231" s="745">
        <v>207084.26</v>
      </c>
      <c r="M1231" s="745">
        <v>144745.71</v>
      </c>
      <c r="N1231" s="745">
        <v>253304.98</v>
      </c>
      <c r="O1231" s="745">
        <v>171686.75</v>
      </c>
      <c r="P1231" s="745">
        <v>300451.81</v>
      </c>
      <c r="Q1231" s="745">
        <v>189178.57</v>
      </c>
      <c r="R1231" s="745">
        <v>331062.5</v>
      </c>
      <c r="S1231" s="745">
        <v>205522.91</v>
      </c>
      <c r="T1231" s="745">
        <v>359665.09</v>
      </c>
    </row>
    <row r="1232" spans="1:20">
      <c r="A1232" s="744">
        <v>6</v>
      </c>
      <c r="B1232" s="744" t="s">
        <v>1669</v>
      </c>
      <c r="C1232" s="744"/>
      <c r="D1232" s="744" t="s">
        <v>1269</v>
      </c>
      <c r="E1232" s="744" t="s">
        <v>1598</v>
      </c>
      <c r="F1232" s="744" t="s">
        <v>726</v>
      </c>
      <c r="G1232" s="745">
        <v>71262.37</v>
      </c>
      <c r="H1232" s="745">
        <v>124709.15</v>
      </c>
      <c r="I1232" s="745">
        <v>97169.4</v>
      </c>
      <c r="J1232" s="745">
        <v>170046.45</v>
      </c>
      <c r="K1232" s="745">
        <v>123038.53</v>
      </c>
      <c r="L1232" s="745">
        <v>215317.43</v>
      </c>
      <c r="M1232" s="745">
        <v>162169.57999999999</v>
      </c>
      <c r="N1232" s="745">
        <v>283796.77</v>
      </c>
      <c r="O1232" s="745">
        <v>200947.8</v>
      </c>
      <c r="P1232" s="745">
        <v>351658.65</v>
      </c>
      <c r="Q1232" s="745">
        <v>226407.9</v>
      </c>
      <c r="R1232" s="745">
        <v>396213.83</v>
      </c>
      <c r="S1232" s="745">
        <v>251554.38</v>
      </c>
      <c r="T1232" s="745">
        <v>440220.15999999997</v>
      </c>
    </row>
    <row r="1233" spans="1:20">
      <c r="A1233" s="744">
        <v>6</v>
      </c>
      <c r="B1233" s="744" t="s">
        <v>1669</v>
      </c>
      <c r="C1233" s="744"/>
      <c r="D1233" s="744" t="s">
        <v>1269</v>
      </c>
      <c r="E1233" s="744" t="s">
        <v>1598</v>
      </c>
      <c r="F1233" s="744" t="s">
        <v>301</v>
      </c>
      <c r="G1233" s="745">
        <v>76524.67</v>
      </c>
      <c r="H1233" s="745">
        <v>122439.48</v>
      </c>
      <c r="I1233" s="745">
        <v>107134.54</v>
      </c>
      <c r="J1233" s="745">
        <v>171415.27</v>
      </c>
      <c r="K1233" s="745">
        <v>137744.41</v>
      </c>
      <c r="L1233" s="745">
        <v>220391.06</v>
      </c>
      <c r="M1233" s="745">
        <v>183659.21</v>
      </c>
      <c r="N1233" s="745">
        <v>293854.74</v>
      </c>
      <c r="O1233" s="745">
        <v>229574.01</v>
      </c>
      <c r="P1233" s="745">
        <v>367318.43</v>
      </c>
      <c r="Q1233" s="745">
        <v>260183.88</v>
      </c>
      <c r="R1233" s="745">
        <v>416294.22</v>
      </c>
      <c r="S1233" s="745">
        <v>290793.75</v>
      </c>
      <c r="T1233" s="745">
        <v>465270.01</v>
      </c>
    </row>
    <row r="1234" spans="1:20">
      <c r="A1234" s="744">
        <v>6</v>
      </c>
      <c r="B1234" s="744" t="s">
        <v>1669</v>
      </c>
      <c r="C1234" s="744"/>
      <c r="D1234" s="744" t="s">
        <v>1269</v>
      </c>
      <c r="E1234" s="744" t="s">
        <v>1610</v>
      </c>
      <c r="F1234" s="744" t="s">
        <v>712</v>
      </c>
      <c r="G1234" s="745">
        <v>98234.1</v>
      </c>
      <c r="H1234" s="745">
        <v>171909.67</v>
      </c>
      <c r="I1234" s="745">
        <v>127350.46</v>
      </c>
      <c r="J1234" s="745">
        <v>222863.3</v>
      </c>
      <c r="K1234" s="745">
        <v>152122.01999999999</v>
      </c>
      <c r="L1234" s="745">
        <v>266213.53000000003</v>
      </c>
      <c r="M1234" s="745">
        <v>181216.85</v>
      </c>
      <c r="N1234" s="745">
        <v>317129.48</v>
      </c>
      <c r="O1234" s="745">
        <v>213222.66</v>
      </c>
      <c r="P1234" s="745">
        <v>373139.65</v>
      </c>
      <c r="Q1234" s="745">
        <v>233759.11</v>
      </c>
      <c r="R1234" s="745">
        <v>409078.44</v>
      </c>
      <c r="S1234" s="745">
        <v>253586.03</v>
      </c>
      <c r="T1234" s="745">
        <v>443775.55</v>
      </c>
    </row>
    <row r="1235" spans="1:20">
      <c r="A1235" s="744">
        <v>6</v>
      </c>
      <c r="B1235" s="744" t="s">
        <v>1669</v>
      </c>
      <c r="C1235" s="744"/>
      <c r="D1235" s="744" t="s">
        <v>1269</v>
      </c>
      <c r="E1235" s="744" t="s">
        <v>1610</v>
      </c>
      <c r="F1235" s="744" t="s">
        <v>719</v>
      </c>
      <c r="G1235" s="745">
        <v>77611.95</v>
      </c>
      <c r="H1235" s="745">
        <v>135820.92000000001</v>
      </c>
      <c r="I1235" s="745">
        <v>101547.89</v>
      </c>
      <c r="J1235" s="745">
        <v>177708.79999999999</v>
      </c>
      <c r="K1235" s="745">
        <v>122892.41</v>
      </c>
      <c r="L1235" s="745">
        <v>215061.71</v>
      </c>
      <c r="M1235" s="745">
        <v>150131.64000000001</v>
      </c>
      <c r="N1235" s="745">
        <v>262730.37</v>
      </c>
      <c r="O1235" s="745">
        <v>177984.16</v>
      </c>
      <c r="P1235" s="745">
        <v>311472.28999999998</v>
      </c>
      <c r="Q1235" s="745">
        <v>196061.47</v>
      </c>
      <c r="R1235" s="745">
        <v>343107.57</v>
      </c>
      <c r="S1235" s="745">
        <v>212934.94</v>
      </c>
      <c r="T1235" s="745">
        <v>372636.14</v>
      </c>
    </row>
    <row r="1236" spans="1:20">
      <c r="A1236" s="744">
        <v>6</v>
      </c>
      <c r="B1236" s="744" t="s">
        <v>1669</v>
      </c>
      <c r="C1236" s="744"/>
      <c r="D1236" s="744" t="s">
        <v>1269</v>
      </c>
      <c r="E1236" s="744" t="s">
        <v>1610</v>
      </c>
      <c r="F1236" s="744" t="s">
        <v>726</v>
      </c>
      <c r="G1236" s="745">
        <v>74500.61</v>
      </c>
      <c r="H1236" s="745">
        <v>130376.07</v>
      </c>
      <c r="I1236" s="745">
        <v>101673.41</v>
      </c>
      <c r="J1236" s="745">
        <v>177928.47</v>
      </c>
      <c r="K1236" s="745">
        <v>128807.89</v>
      </c>
      <c r="L1236" s="745">
        <v>225413.81</v>
      </c>
      <c r="M1236" s="745">
        <v>169840.68</v>
      </c>
      <c r="N1236" s="745">
        <v>297221.19</v>
      </c>
      <c r="O1236" s="745">
        <v>210516.62</v>
      </c>
      <c r="P1236" s="745">
        <v>368404.08</v>
      </c>
      <c r="Q1236" s="745">
        <v>237237.42</v>
      </c>
      <c r="R1236" s="745">
        <v>415165.48</v>
      </c>
      <c r="S1236" s="745">
        <v>263641.02</v>
      </c>
      <c r="T1236" s="745">
        <v>461371.79</v>
      </c>
    </row>
    <row r="1237" spans="1:20">
      <c r="A1237" s="744">
        <v>6</v>
      </c>
      <c r="B1237" s="744" t="s">
        <v>1669</v>
      </c>
      <c r="C1237" s="744"/>
      <c r="D1237" s="744" t="s">
        <v>1269</v>
      </c>
      <c r="E1237" s="744" t="s">
        <v>1610</v>
      </c>
      <c r="F1237" s="744" t="s">
        <v>301</v>
      </c>
      <c r="G1237" s="745">
        <v>79387.039999999994</v>
      </c>
      <c r="H1237" s="745">
        <v>127019.26</v>
      </c>
      <c r="I1237" s="745">
        <v>111141.86</v>
      </c>
      <c r="J1237" s="745">
        <v>177826.97</v>
      </c>
      <c r="K1237" s="745">
        <v>142896.67000000001</v>
      </c>
      <c r="L1237" s="745">
        <v>228634.68</v>
      </c>
      <c r="M1237" s="745">
        <v>190528.89</v>
      </c>
      <c r="N1237" s="745">
        <v>304846.24</v>
      </c>
      <c r="O1237" s="745">
        <v>238161.12</v>
      </c>
      <c r="P1237" s="745">
        <v>381057.79</v>
      </c>
      <c r="Q1237" s="745">
        <v>269915.93</v>
      </c>
      <c r="R1237" s="745">
        <v>431865.5</v>
      </c>
      <c r="S1237" s="745">
        <v>301670.75</v>
      </c>
      <c r="T1237" s="745">
        <v>482673.21</v>
      </c>
    </row>
    <row r="1238" spans="1:20">
      <c r="A1238" s="744">
        <v>6</v>
      </c>
      <c r="B1238" s="744" t="s">
        <v>1669</v>
      </c>
      <c r="C1238" s="744"/>
      <c r="D1238" s="744" t="s">
        <v>1269</v>
      </c>
      <c r="E1238" s="744" t="s">
        <v>1622</v>
      </c>
      <c r="F1238" s="744" t="s">
        <v>712</v>
      </c>
      <c r="G1238" s="745">
        <v>90074.559999999998</v>
      </c>
      <c r="H1238" s="745">
        <v>157630.47</v>
      </c>
      <c r="I1238" s="745">
        <v>116640.3</v>
      </c>
      <c r="J1238" s="745">
        <v>204120.52</v>
      </c>
      <c r="K1238" s="745">
        <v>139216.87</v>
      </c>
      <c r="L1238" s="745">
        <v>243629.52</v>
      </c>
      <c r="M1238" s="745">
        <v>165683.07</v>
      </c>
      <c r="N1238" s="745">
        <v>289945.37</v>
      </c>
      <c r="O1238" s="745">
        <v>194843.72</v>
      </c>
      <c r="P1238" s="745">
        <v>340976.51</v>
      </c>
      <c r="Q1238" s="745">
        <v>213551.46</v>
      </c>
      <c r="R1238" s="745">
        <v>373715.05</v>
      </c>
      <c r="S1238" s="745">
        <v>231557.9</v>
      </c>
      <c r="T1238" s="745">
        <v>405226.32</v>
      </c>
    </row>
    <row r="1239" spans="1:20">
      <c r="A1239" s="744">
        <v>6</v>
      </c>
      <c r="B1239" s="744" t="s">
        <v>1669</v>
      </c>
      <c r="C1239" s="744"/>
      <c r="D1239" s="744" t="s">
        <v>1269</v>
      </c>
      <c r="E1239" s="744" t="s">
        <v>1622</v>
      </c>
      <c r="F1239" s="744" t="s">
        <v>719</v>
      </c>
      <c r="G1239" s="745">
        <v>72001.22</v>
      </c>
      <c r="H1239" s="745">
        <v>126002.13</v>
      </c>
      <c r="I1239" s="745">
        <v>94026.81</v>
      </c>
      <c r="J1239" s="745">
        <v>164546.91</v>
      </c>
      <c r="K1239" s="745">
        <v>113599.91</v>
      </c>
      <c r="L1239" s="745">
        <v>198799.84</v>
      </c>
      <c r="M1239" s="745">
        <v>138439.85</v>
      </c>
      <c r="N1239" s="745">
        <v>242269.74</v>
      </c>
      <c r="O1239" s="745">
        <v>163960.54999999999</v>
      </c>
      <c r="P1239" s="745">
        <v>286930.96000000002</v>
      </c>
      <c r="Q1239" s="745">
        <v>180513.07</v>
      </c>
      <c r="R1239" s="745">
        <v>315897.88</v>
      </c>
      <c r="S1239" s="745">
        <v>195931.1</v>
      </c>
      <c r="T1239" s="745">
        <v>342879.42</v>
      </c>
    </row>
    <row r="1240" spans="1:20">
      <c r="A1240" s="744">
        <v>6</v>
      </c>
      <c r="B1240" s="744" t="s">
        <v>1669</v>
      </c>
      <c r="C1240" s="744"/>
      <c r="D1240" s="744" t="s">
        <v>1269</v>
      </c>
      <c r="E1240" s="744" t="s">
        <v>1622</v>
      </c>
      <c r="F1240" s="744" t="s">
        <v>726</v>
      </c>
      <c r="G1240" s="745">
        <v>69748.14</v>
      </c>
      <c r="H1240" s="745">
        <v>122059.25</v>
      </c>
      <c r="I1240" s="745">
        <v>95344.7</v>
      </c>
      <c r="J1240" s="745">
        <v>166853.23000000001</v>
      </c>
      <c r="K1240" s="745">
        <v>120907.67</v>
      </c>
      <c r="L1240" s="745">
        <v>211588.42</v>
      </c>
      <c r="M1240" s="745">
        <v>159542.26999999999</v>
      </c>
      <c r="N1240" s="745">
        <v>279198.96999999997</v>
      </c>
      <c r="O1240" s="745">
        <v>197864.13</v>
      </c>
      <c r="P1240" s="745">
        <v>346262.23</v>
      </c>
      <c r="Q1240" s="745">
        <v>223064.55</v>
      </c>
      <c r="R1240" s="745">
        <v>390362.96</v>
      </c>
      <c r="S1240" s="745">
        <v>247986.98</v>
      </c>
      <c r="T1240" s="745">
        <v>433977.21</v>
      </c>
    </row>
    <row r="1241" spans="1:20">
      <c r="A1241" s="744">
        <v>6</v>
      </c>
      <c r="B1241" s="744" t="s">
        <v>1669</v>
      </c>
      <c r="C1241" s="744"/>
      <c r="D1241" s="744" t="s">
        <v>1269</v>
      </c>
      <c r="E1241" s="744" t="s">
        <v>1622</v>
      </c>
      <c r="F1241" s="744" t="s">
        <v>301</v>
      </c>
      <c r="G1241" s="745">
        <v>73231.3</v>
      </c>
      <c r="H1241" s="745">
        <v>117170.09</v>
      </c>
      <c r="I1241" s="745">
        <v>102523.83</v>
      </c>
      <c r="J1241" s="745">
        <v>164038.12</v>
      </c>
      <c r="K1241" s="745">
        <v>131816.35</v>
      </c>
      <c r="L1241" s="745">
        <v>210906.16</v>
      </c>
      <c r="M1241" s="745">
        <v>175755.13</v>
      </c>
      <c r="N1241" s="745">
        <v>281208.21000000002</v>
      </c>
      <c r="O1241" s="745">
        <v>219693.91</v>
      </c>
      <c r="P1241" s="745">
        <v>351510.26</v>
      </c>
      <c r="Q1241" s="745">
        <v>248986.43</v>
      </c>
      <c r="R1241" s="745">
        <v>398378.3</v>
      </c>
      <c r="S1241" s="745">
        <v>278278.96000000002</v>
      </c>
      <c r="T1241" s="745">
        <v>445246.34</v>
      </c>
    </row>
    <row r="1242" spans="1:20">
      <c r="A1242" s="744">
        <v>6</v>
      </c>
      <c r="B1242" s="744" t="s">
        <v>1669</v>
      </c>
      <c r="C1242" s="744"/>
      <c r="D1242" s="744" t="s">
        <v>1269</v>
      </c>
      <c r="E1242" s="744" t="s">
        <v>1632</v>
      </c>
      <c r="F1242" s="744" t="s">
        <v>712</v>
      </c>
      <c r="G1242" s="745">
        <v>95781.36</v>
      </c>
      <c r="H1242" s="745">
        <v>167617.37</v>
      </c>
      <c r="I1242" s="745">
        <v>124362.03</v>
      </c>
      <c r="J1242" s="745">
        <v>217633.55</v>
      </c>
      <c r="K1242" s="745">
        <v>148713.99</v>
      </c>
      <c r="L1242" s="745">
        <v>260249.48</v>
      </c>
      <c r="M1242" s="745">
        <v>177389.19</v>
      </c>
      <c r="N1242" s="745">
        <v>310431.08</v>
      </c>
      <c r="O1242" s="745">
        <v>208866.12</v>
      </c>
      <c r="P1242" s="745">
        <v>365515.71</v>
      </c>
      <c r="Q1242" s="745">
        <v>229067.74</v>
      </c>
      <c r="R1242" s="745">
        <v>400868.54</v>
      </c>
      <c r="S1242" s="745">
        <v>248650.93</v>
      </c>
      <c r="T1242" s="745">
        <v>435139.12</v>
      </c>
    </row>
    <row r="1243" spans="1:20">
      <c r="A1243" s="744">
        <v>6</v>
      </c>
      <c r="B1243" s="744" t="s">
        <v>1669</v>
      </c>
      <c r="C1243" s="744"/>
      <c r="D1243" s="744" t="s">
        <v>1269</v>
      </c>
      <c r="E1243" s="744" t="s">
        <v>1632</v>
      </c>
      <c r="F1243" s="744" t="s">
        <v>719</v>
      </c>
      <c r="G1243" s="745">
        <v>74464.08</v>
      </c>
      <c r="H1243" s="745">
        <v>130312.14</v>
      </c>
      <c r="I1243" s="745">
        <v>97689.7</v>
      </c>
      <c r="J1243" s="745">
        <v>170956.98</v>
      </c>
      <c r="K1243" s="745">
        <v>118499.11</v>
      </c>
      <c r="L1243" s="745">
        <v>207373.44</v>
      </c>
      <c r="M1243" s="745">
        <v>145256.17000000001</v>
      </c>
      <c r="N1243" s="745">
        <v>254198.29</v>
      </c>
      <c r="O1243" s="745">
        <v>172439.81</v>
      </c>
      <c r="P1243" s="745">
        <v>301769.67</v>
      </c>
      <c r="Q1243" s="745">
        <v>190099.39</v>
      </c>
      <c r="R1243" s="745">
        <v>332673.91999999998</v>
      </c>
      <c r="S1243" s="745">
        <v>206629.57</v>
      </c>
      <c r="T1243" s="745">
        <v>361601.76</v>
      </c>
    </row>
    <row r="1244" spans="1:20">
      <c r="A1244" s="744">
        <v>6</v>
      </c>
      <c r="B1244" s="744" t="s">
        <v>1669</v>
      </c>
      <c r="C1244" s="744"/>
      <c r="D1244" s="744" t="s">
        <v>1269</v>
      </c>
      <c r="E1244" s="744" t="s">
        <v>1632</v>
      </c>
      <c r="F1244" s="744" t="s">
        <v>726</v>
      </c>
      <c r="G1244" s="745">
        <v>70562.100000000006</v>
      </c>
      <c r="H1244" s="745">
        <v>123483.67</v>
      </c>
      <c r="I1244" s="745">
        <v>96070.93</v>
      </c>
      <c r="J1244" s="745">
        <v>168124.13</v>
      </c>
      <c r="K1244" s="745">
        <v>121540.14</v>
      </c>
      <c r="L1244" s="745">
        <v>212695.25</v>
      </c>
      <c r="M1244" s="745">
        <v>160086.20000000001</v>
      </c>
      <c r="N1244" s="745">
        <v>280150.84999999998</v>
      </c>
      <c r="O1244" s="745">
        <v>198263.38</v>
      </c>
      <c r="P1244" s="745">
        <v>346960.91</v>
      </c>
      <c r="Q1244" s="745">
        <v>223304.97</v>
      </c>
      <c r="R1244" s="745">
        <v>390783.7</v>
      </c>
      <c r="S1244" s="745">
        <v>248018.67</v>
      </c>
      <c r="T1244" s="745">
        <v>434032.68</v>
      </c>
    </row>
    <row r="1245" spans="1:20">
      <c r="A1245" s="744">
        <v>6</v>
      </c>
      <c r="B1245" s="744" t="s">
        <v>1669</v>
      </c>
      <c r="C1245" s="744"/>
      <c r="D1245" s="744" t="s">
        <v>1269</v>
      </c>
      <c r="E1245" s="744" t="s">
        <v>1632</v>
      </c>
      <c r="F1245" s="744" t="s">
        <v>301</v>
      </c>
      <c r="G1245" s="745">
        <v>76770.350000000006</v>
      </c>
      <c r="H1245" s="745">
        <v>122832.56</v>
      </c>
      <c r="I1245" s="745">
        <v>107478.49</v>
      </c>
      <c r="J1245" s="745">
        <v>171965.58</v>
      </c>
      <c r="K1245" s="745">
        <v>138186.63</v>
      </c>
      <c r="L1245" s="745">
        <v>221098.61</v>
      </c>
      <c r="M1245" s="745">
        <v>184248.84</v>
      </c>
      <c r="N1245" s="745">
        <v>294798.14</v>
      </c>
      <c r="O1245" s="745">
        <v>230311.05</v>
      </c>
      <c r="P1245" s="745">
        <v>368497.68</v>
      </c>
      <c r="Q1245" s="745">
        <v>261019.19</v>
      </c>
      <c r="R1245" s="745">
        <v>417630.7</v>
      </c>
      <c r="S1245" s="745">
        <v>291727.33</v>
      </c>
      <c r="T1245" s="745">
        <v>466763.73</v>
      </c>
    </row>
    <row r="1246" spans="1:20">
      <c r="A1246" s="744">
        <v>6</v>
      </c>
      <c r="B1246" s="744" t="s">
        <v>1669</v>
      </c>
      <c r="C1246" s="744"/>
      <c r="D1246" s="744" t="s">
        <v>1269</v>
      </c>
      <c r="E1246" s="744" t="s">
        <v>1638</v>
      </c>
      <c r="F1246" s="744" t="s">
        <v>712</v>
      </c>
      <c r="G1246" s="745">
        <v>97173.09</v>
      </c>
      <c r="H1246" s="745">
        <v>170052.91</v>
      </c>
      <c r="I1246" s="745">
        <v>126010.18</v>
      </c>
      <c r="J1246" s="745">
        <v>220517.82</v>
      </c>
      <c r="K1246" s="745">
        <v>150550.79999999999</v>
      </c>
      <c r="L1246" s="745">
        <v>263463.90999999997</v>
      </c>
      <c r="M1246" s="745">
        <v>179387.86</v>
      </c>
      <c r="N1246" s="745">
        <v>313928.76</v>
      </c>
      <c r="O1246" s="745">
        <v>211097.73</v>
      </c>
      <c r="P1246" s="745">
        <v>369421.03</v>
      </c>
      <c r="Q1246" s="745">
        <v>231445.13</v>
      </c>
      <c r="R1246" s="745">
        <v>405028.97</v>
      </c>
      <c r="S1246" s="745">
        <v>251104.16</v>
      </c>
      <c r="T1246" s="745">
        <v>439432.28</v>
      </c>
    </row>
    <row r="1247" spans="1:20">
      <c r="A1247" s="744">
        <v>6</v>
      </c>
      <c r="B1247" s="744" t="s">
        <v>1669</v>
      </c>
      <c r="C1247" s="744"/>
      <c r="D1247" s="744" t="s">
        <v>1269</v>
      </c>
      <c r="E1247" s="744" t="s">
        <v>1638</v>
      </c>
      <c r="F1247" s="744" t="s">
        <v>719</v>
      </c>
      <c r="G1247" s="745">
        <v>76550.95</v>
      </c>
      <c r="H1247" s="745">
        <v>133964.16</v>
      </c>
      <c r="I1247" s="745">
        <v>100207.61</v>
      </c>
      <c r="J1247" s="745">
        <v>175363.32</v>
      </c>
      <c r="K1247" s="745">
        <v>121321.19</v>
      </c>
      <c r="L1247" s="745">
        <v>212312.09</v>
      </c>
      <c r="M1247" s="745">
        <v>148302.65</v>
      </c>
      <c r="N1247" s="745">
        <v>259529.65</v>
      </c>
      <c r="O1247" s="745">
        <v>175859.24</v>
      </c>
      <c r="P1247" s="745">
        <v>307753.67</v>
      </c>
      <c r="Q1247" s="745">
        <v>193747.48</v>
      </c>
      <c r="R1247" s="745">
        <v>339058.09</v>
      </c>
      <c r="S1247" s="745">
        <v>210453.07</v>
      </c>
      <c r="T1247" s="745">
        <v>368292.87</v>
      </c>
    </row>
    <row r="1248" spans="1:20">
      <c r="A1248" s="744">
        <v>6</v>
      </c>
      <c r="B1248" s="744" t="s">
        <v>1669</v>
      </c>
      <c r="C1248" s="744"/>
      <c r="D1248" s="744" t="s">
        <v>1269</v>
      </c>
      <c r="E1248" s="744" t="s">
        <v>1638</v>
      </c>
      <c r="F1248" s="744" t="s">
        <v>726</v>
      </c>
      <c r="G1248" s="745">
        <v>73313.37</v>
      </c>
      <c r="H1248" s="745">
        <v>128298.4</v>
      </c>
      <c r="I1248" s="745">
        <v>100011.28</v>
      </c>
      <c r="J1248" s="745">
        <v>175019.74</v>
      </c>
      <c r="K1248" s="745">
        <v>126670.86</v>
      </c>
      <c r="L1248" s="745">
        <v>221674</v>
      </c>
      <c r="M1248" s="745">
        <v>166991.29999999999</v>
      </c>
      <c r="N1248" s="745">
        <v>292234.78000000003</v>
      </c>
      <c r="O1248" s="745">
        <v>206954.9</v>
      </c>
      <c r="P1248" s="745">
        <v>362171.08</v>
      </c>
      <c r="Q1248" s="745">
        <v>233200.8</v>
      </c>
      <c r="R1248" s="745">
        <v>408101.41</v>
      </c>
      <c r="S1248" s="745">
        <v>259129.51</v>
      </c>
      <c r="T1248" s="745">
        <v>453476.64</v>
      </c>
    </row>
    <row r="1249" spans="1:20">
      <c r="A1249" s="744">
        <v>6</v>
      </c>
      <c r="B1249" s="744" t="s">
        <v>1669</v>
      </c>
      <c r="C1249" s="744"/>
      <c r="D1249" s="744" t="s">
        <v>1269</v>
      </c>
      <c r="E1249" s="744" t="s">
        <v>1638</v>
      </c>
      <c r="F1249" s="744" t="s">
        <v>301</v>
      </c>
      <c r="G1249" s="745">
        <v>78412.789999999994</v>
      </c>
      <c r="H1249" s="745">
        <v>125460.47</v>
      </c>
      <c r="I1249" s="745">
        <v>109777.91</v>
      </c>
      <c r="J1249" s="745">
        <v>175644.66</v>
      </c>
      <c r="K1249" s="745">
        <v>141143.03</v>
      </c>
      <c r="L1249" s="745">
        <v>225828.85</v>
      </c>
      <c r="M1249" s="745">
        <v>188190.71</v>
      </c>
      <c r="N1249" s="745">
        <v>301105.13</v>
      </c>
      <c r="O1249" s="745">
        <v>235238.38</v>
      </c>
      <c r="P1249" s="745">
        <v>376381.42</v>
      </c>
      <c r="Q1249" s="745">
        <v>266603.5</v>
      </c>
      <c r="R1249" s="745">
        <v>426565.61</v>
      </c>
      <c r="S1249" s="745">
        <v>297968.62</v>
      </c>
      <c r="T1249" s="745">
        <v>476749.8</v>
      </c>
    </row>
    <row r="1250" spans="1:20">
      <c r="A1250" s="744">
        <v>6</v>
      </c>
      <c r="B1250" s="744" t="s">
        <v>1669</v>
      </c>
      <c r="C1250" s="744"/>
      <c r="D1250" s="744" t="s">
        <v>1269</v>
      </c>
      <c r="E1250" s="744" t="s">
        <v>1644</v>
      </c>
      <c r="F1250" s="744" t="s">
        <v>712</v>
      </c>
      <c r="G1250" s="745">
        <v>97503.83</v>
      </c>
      <c r="H1250" s="745">
        <v>170631.69</v>
      </c>
      <c r="I1250" s="745">
        <v>126318.07</v>
      </c>
      <c r="J1250" s="745">
        <v>221056.63</v>
      </c>
      <c r="K1250" s="745">
        <v>150816.41</v>
      </c>
      <c r="L1250" s="745">
        <v>263928.71999999997</v>
      </c>
      <c r="M1250" s="745">
        <v>179557.56</v>
      </c>
      <c r="N1250" s="745">
        <v>314225.74</v>
      </c>
      <c r="O1250" s="745">
        <v>211204.43</v>
      </c>
      <c r="P1250" s="745">
        <v>369607.76</v>
      </c>
      <c r="Q1250" s="745">
        <v>231508.54</v>
      </c>
      <c r="R1250" s="745">
        <v>405139.95</v>
      </c>
      <c r="S1250" s="745">
        <v>251075.53</v>
      </c>
      <c r="T1250" s="745">
        <v>439382.18</v>
      </c>
    </row>
    <row r="1251" spans="1:20">
      <c r="A1251" s="744">
        <v>6</v>
      </c>
      <c r="B1251" s="744" t="s">
        <v>1669</v>
      </c>
      <c r="C1251" s="744"/>
      <c r="D1251" s="744" t="s">
        <v>1269</v>
      </c>
      <c r="E1251" s="744" t="s">
        <v>1644</v>
      </c>
      <c r="F1251" s="744" t="s">
        <v>719</v>
      </c>
      <c r="G1251" s="745">
        <v>77576.81</v>
      </c>
      <c r="H1251" s="745">
        <v>135759.41</v>
      </c>
      <c r="I1251" s="745">
        <v>101385.25</v>
      </c>
      <c r="J1251" s="745">
        <v>177424.19</v>
      </c>
      <c r="K1251" s="745">
        <v>122572.07</v>
      </c>
      <c r="L1251" s="745">
        <v>214501.12</v>
      </c>
      <c r="M1251" s="745">
        <v>149520.17000000001</v>
      </c>
      <c r="N1251" s="745">
        <v>261660.3</v>
      </c>
      <c r="O1251" s="745">
        <v>177153.75</v>
      </c>
      <c r="P1251" s="745">
        <v>310019.07</v>
      </c>
      <c r="Q1251" s="745">
        <v>195081.61</v>
      </c>
      <c r="R1251" s="745">
        <v>341392.81</v>
      </c>
      <c r="S1251" s="745">
        <v>211794.7</v>
      </c>
      <c r="T1251" s="745">
        <v>370640.73</v>
      </c>
    </row>
    <row r="1252" spans="1:20">
      <c r="A1252" s="744">
        <v>6</v>
      </c>
      <c r="B1252" s="744" t="s">
        <v>1669</v>
      </c>
      <c r="C1252" s="744"/>
      <c r="D1252" s="744" t="s">
        <v>1269</v>
      </c>
      <c r="E1252" s="744" t="s">
        <v>1644</v>
      </c>
      <c r="F1252" s="744" t="s">
        <v>726</v>
      </c>
      <c r="G1252" s="745">
        <v>74877.41</v>
      </c>
      <c r="H1252" s="745">
        <v>131035.47</v>
      </c>
      <c r="I1252" s="745">
        <v>102289.5</v>
      </c>
      <c r="J1252" s="745">
        <v>179006.62</v>
      </c>
      <c r="K1252" s="745">
        <v>129664.55</v>
      </c>
      <c r="L1252" s="745">
        <v>226912.96</v>
      </c>
      <c r="M1252" s="745">
        <v>171047.04000000001</v>
      </c>
      <c r="N1252" s="745">
        <v>299332.32</v>
      </c>
      <c r="O1252" s="745">
        <v>212084.72</v>
      </c>
      <c r="P1252" s="745">
        <v>371148.26</v>
      </c>
      <c r="Q1252" s="745">
        <v>239060.04</v>
      </c>
      <c r="R1252" s="745">
        <v>418355.07</v>
      </c>
      <c r="S1252" s="745">
        <v>265728.84999999998</v>
      </c>
      <c r="T1252" s="745">
        <v>465025.5</v>
      </c>
    </row>
    <row r="1253" spans="1:20">
      <c r="A1253" s="744">
        <v>6</v>
      </c>
      <c r="B1253" s="744" t="s">
        <v>1669</v>
      </c>
      <c r="C1253" s="744"/>
      <c r="D1253" s="744" t="s">
        <v>1269</v>
      </c>
      <c r="E1253" s="744" t="s">
        <v>1644</v>
      </c>
      <c r="F1253" s="744" t="s">
        <v>301</v>
      </c>
      <c r="G1253" s="745">
        <v>79081</v>
      </c>
      <c r="H1253" s="745">
        <v>126529.60000000001</v>
      </c>
      <c r="I1253" s="745">
        <v>110713.4</v>
      </c>
      <c r="J1253" s="745">
        <v>177141.44</v>
      </c>
      <c r="K1253" s="745">
        <v>142345.79999999999</v>
      </c>
      <c r="L1253" s="745">
        <v>227753.28</v>
      </c>
      <c r="M1253" s="745">
        <v>189794.4</v>
      </c>
      <c r="N1253" s="745">
        <v>303671.05</v>
      </c>
      <c r="O1253" s="745">
        <v>237243</v>
      </c>
      <c r="P1253" s="745">
        <v>379588.81</v>
      </c>
      <c r="Q1253" s="745">
        <v>268875.40000000002</v>
      </c>
      <c r="R1253" s="745">
        <v>430200.65</v>
      </c>
      <c r="S1253" s="745">
        <v>300507.8</v>
      </c>
      <c r="T1253" s="745">
        <v>480812.49</v>
      </c>
    </row>
    <row r="1254" spans="1:20">
      <c r="A1254" s="744">
        <v>6</v>
      </c>
      <c r="B1254" s="744" t="s">
        <v>1669</v>
      </c>
      <c r="C1254" s="744"/>
      <c r="D1254" s="744" t="s">
        <v>1269</v>
      </c>
      <c r="E1254" s="744" t="s">
        <v>1648</v>
      </c>
      <c r="F1254" s="744" t="s">
        <v>712</v>
      </c>
      <c r="G1254" s="745">
        <v>92596.11</v>
      </c>
      <c r="H1254" s="745">
        <v>162043.20000000001</v>
      </c>
      <c r="I1254" s="745">
        <v>120045.34</v>
      </c>
      <c r="J1254" s="745">
        <v>210079.35</v>
      </c>
      <c r="K1254" s="745">
        <v>143399.29</v>
      </c>
      <c r="L1254" s="745">
        <v>250948.76</v>
      </c>
      <c r="M1254" s="745">
        <v>170830.62</v>
      </c>
      <c r="N1254" s="745">
        <v>298953.58</v>
      </c>
      <c r="O1254" s="745">
        <v>201005.1</v>
      </c>
      <c r="P1254" s="745">
        <v>351758.92</v>
      </c>
      <c r="Q1254" s="745">
        <v>220366.58</v>
      </c>
      <c r="R1254" s="745">
        <v>385641.51</v>
      </c>
      <c r="S1254" s="745">
        <v>239060.76</v>
      </c>
      <c r="T1254" s="745">
        <v>418356.32</v>
      </c>
    </row>
    <row r="1255" spans="1:20">
      <c r="A1255" s="744">
        <v>6</v>
      </c>
      <c r="B1255" s="744" t="s">
        <v>1669</v>
      </c>
      <c r="C1255" s="744"/>
      <c r="D1255" s="744" t="s">
        <v>1269</v>
      </c>
      <c r="E1255" s="744" t="s">
        <v>1648</v>
      </c>
      <c r="F1255" s="744" t="s">
        <v>719</v>
      </c>
      <c r="G1255" s="745">
        <v>73132.52</v>
      </c>
      <c r="H1255" s="745">
        <v>127981.9</v>
      </c>
      <c r="I1255" s="745">
        <v>95692.35</v>
      </c>
      <c r="J1255" s="745">
        <v>167461.62</v>
      </c>
      <c r="K1255" s="745">
        <v>115811.8</v>
      </c>
      <c r="L1255" s="745">
        <v>202670.64</v>
      </c>
      <c r="M1255" s="745">
        <v>141491.76999999999</v>
      </c>
      <c r="N1255" s="745">
        <v>247610.6</v>
      </c>
      <c r="O1255" s="745">
        <v>167746.29999999999</v>
      </c>
      <c r="P1255" s="745">
        <v>293556.02</v>
      </c>
      <c r="Q1255" s="745">
        <v>184786.78</v>
      </c>
      <c r="R1255" s="745">
        <v>323376.86</v>
      </c>
      <c r="S1255" s="745">
        <v>200693.44</v>
      </c>
      <c r="T1255" s="745">
        <v>351213.51</v>
      </c>
    </row>
    <row r="1256" spans="1:20">
      <c r="A1256" s="744">
        <v>6</v>
      </c>
      <c r="B1256" s="744" t="s">
        <v>1669</v>
      </c>
      <c r="C1256" s="744"/>
      <c r="D1256" s="744" t="s">
        <v>1269</v>
      </c>
      <c r="E1256" s="744" t="s">
        <v>1648</v>
      </c>
      <c r="F1256" s="744" t="s">
        <v>726</v>
      </c>
      <c r="G1256" s="745">
        <v>70181.78</v>
      </c>
      <c r="H1256" s="745">
        <v>122818.12</v>
      </c>
      <c r="I1256" s="745">
        <v>95774.67</v>
      </c>
      <c r="J1256" s="745">
        <v>167605.67000000001</v>
      </c>
      <c r="K1256" s="745">
        <v>121331.37</v>
      </c>
      <c r="L1256" s="745">
        <v>212329.91</v>
      </c>
      <c r="M1256" s="745">
        <v>159978.91</v>
      </c>
      <c r="N1256" s="745">
        <v>279963.09000000003</v>
      </c>
      <c r="O1256" s="745">
        <v>198289.65</v>
      </c>
      <c r="P1256" s="745">
        <v>347006.88</v>
      </c>
      <c r="Q1256" s="745">
        <v>223455.92</v>
      </c>
      <c r="R1256" s="745">
        <v>391047.86</v>
      </c>
      <c r="S1256" s="745">
        <v>248322.82</v>
      </c>
      <c r="T1256" s="745">
        <v>434564.93</v>
      </c>
    </row>
    <row r="1257" spans="1:20">
      <c r="A1257" s="744">
        <v>6</v>
      </c>
      <c r="B1257" s="744" t="s">
        <v>1669</v>
      </c>
      <c r="C1257" s="744"/>
      <c r="D1257" s="744" t="s">
        <v>1269</v>
      </c>
      <c r="E1257" s="744" t="s">
        <v>1648</v>
      </c>
      <c r="F1257" s="744" t="s">
        <v>301</v>
      </c>
      <c r="G1257" s="745">
        <v>74817.63</v>
      </c>
      <c r="H1257" s="745">
        <v>119708.2</v>
      </c>
      <c r="I1257" s="745">
        <v>104744.68</v>
      </c>
      <c r="J1257" s="745">
        <v>167591.49</v>
      </c>
      <c r="K1257" s="745">
        <v>134671.73000000001</v>
      </c>
      <c r="L1257" s="745">
        <v>215474.77</v>
      </c>
      <c r="M1257" s="745">
        <v>179562.3</v>
      </c>
      <c r="N1257" s="745">
        <v>287299.69</v>
      </c>
      <c r="O1257" s="745">
        <v>224452.88</v>
      </c>
      <c r="P1257" s="745">
        <v>359124.61</v>
      </c>
      <c r="Q1257" s="745">
        <v>254379.93</v>
      </c>
      <c r="R1257" s="745">
        <v>407007.9</v>
      </c>
      <c r="S1257" s="745">
        <v>284306.98</v>
      </c>
      <c r="T1257" s="745">
        <v>454891.18</v>
      </c>
    </row>
    <row r="1258" spans="1:20">
      <c r="A1258" s="744">
        <v>6</v>
      </c>
      <c r="B1258" s="744" t="s">
        <v>1669</v>
      </c>
      <c r="C1258" s="744"/>
      <c r="D1258" s="744" t="s">
        <v>1269</v>
      </c>
      <c r="E1258" s="744" t="s">
        <v>1651</v>
      </c>
      <c r="F1258" s="744" t="s">
        <v>712</v>
      </c>
      <c r="G1258" s="745">
        <v>93590.53</v>
      </c>
      <c r="H1258" s="745">
        <v>163783.43</v>
      </c>
      <c r="I1258" s="745">
        <v>121264.87</v>
      </c>
      <c r="J1258" s="745">
        <v>212213.51</v>
      </c>
      <c r="K1258" s="745">
        <v>144797.17000000001</v>
      </c>
      <c r="L1258" s="745">
        <v>253395.05</v>
      </c>
      <c r="M1258" s="745">
        <v>172411.33</v>
      </c>
      <c r="N1258" s="745">
        <v>301719.83</v>
      </c>
      <c r="O1258" s="745">
        <v>202811.43</v>
      </c>
      <c r="P1258" s="745">
        <v>354920</v>
      </c>
      <c r="Q1258" s="745">
        <v>222316.03</v>
      </c>
      <c r="R1258" s="745">
        <v>389053.05</v>
      </c>
      <c r="S1258" s="745">
        <v>241119.43</v>
      </c>
      <c r="T1258" s="745">
        <v>421959.01</v>
      </c>
    </row>
    <row r="1259" spans="1:20">
      <c r="A1259" s="744">
        <v>6</v>
      </c>
      <c r="B1259" s="744" t="s">
        <v>1669</v>
      </c>
      <c r="C1259" s="744"/>
      <c r="D1259" s="744" t="s">
        <v>1269</v>
      </c>
      <c r="E1259" s="744" t="s">
        <v>1651</v>
      </c>
      <c r="F1259" s="744" t="s">
        <v>719</v>
      </c>
      <c r="G1259" s="745">
        <v>74358.64</v>
      </c>
      <c r="H1259" s="745">
        <v>130127.62</v>
      </c>
      <c r="I1259" s="745">
        <v>97201.79</v>
      </c>
      <c r="J1259" s="745">
        <v>170103.14</v>
      </c>
      <c r="K1259" s="745">
        <v>117538.09</v>
      </c>
      <c r="L1259" s="745">
        <v>205691.67</v>
      </c>
      <c r="M1259" s="745">
        <v>143421.76000000001</v>
      </c>
      <c r="N1259" s="745">
        <v>250988.07</v>
      </c>
      <c r="O1259" s="745">
        <v>169948.57</v>
      </c>
      <c r="P1259" s="745">
        <v>297409.99</v>
      </c>
      <c r="Q1259" s="745">
        <v>187159.8</v>
      </c>
      <c r="R1259" s="745">
        <v>327529.65000000002</v>
      </c>
      <c r="S1259" s="745">
        <v>203208.87</v>
      </c>
      <c r="T1259" s="745">
        <v>355615.51</v>
      </c>
    </row>
    <row r="1260" spans="1:20">
      <c r="A1260" s="744">
        <v>6</v>
      </c>
      <c r="B1260" s="744" t="s">
        <v>1669</v>
      </c>
      <c r="C1260" s="744"/>
      <c r="D1260" s="744" t="s">
        <v>1269</v>
      </c>
      <c r="E1260" s="744" t="s">
        <v>1651</v>
      </c>
      <c r="F1260" s="744" t="s">
        <v>726</v>
      </c>
      <c r="G1260" s="745">
        <v>71692.490000000005</v>
      </c>
      <c r="H1260" s="745">
        <v>125461.86</v>
      </c>
      <c r="I1260" s="745">
        <v>97919.18</v>
      </c>
      <c r="J1260" s="745">
        <v>171358.57</v>
      </c>
      <c r="K1260" s="745">
        <v>124110.12</v>
      </c>
      <c r="L1260" s="745">
        <v>217192.72</v>
      </c>
      <c r="M1260" s="745">
        <v>163705.29</v>
      </c>
      <c r="N1260" s="745">
        <v>286484.26</v>
      </c>
      <c r="O1260" s="745">
        <v>202967.67</v>
      </c>
      <c r="P1260" s="745">
        <v>355193.43</v>
      </c>
      <c r="Q1260" s="745">
        <v>228772.83</v>
      </c>
      <c r="R1260" s="745">
        <v>400352.45</v>
      </c>
      <c r="S1260" s="745">
        <v>254282.17</v>
      </c>
      <c r="T1260" s="745">
        <v>444993.8</v>
      </c>
    </row>
    <row r="1261" spans="1:20">
      <c r="A1261" s="744">
        <v>6</v>
      </c>
      <c r="B1261" s="744" t="s">
        <v>1669</v>
      </c>
      <c r="C1261" s="744"/>
      <c r="D1261" s="744" t="s">
        <v>1269</v>
      </c>
      <c r="E1261" s="744" t="s">
        <v>1651</v>
      </c>
      <c r="F1261" s="744" t="s">
        <v>301</v>
      </c>
      <c r="G1261" s="745">
        <v>75852.23</v>
      </c>
      <c r="H1261" s="745">
        <v>121363.57</v>
      </c>
      <c r="I1261" s="745">
        <v>106193.12</v>
      </c>
      <c r="J1261" s="745">
        <v>169909</v>
      </c>
      <c r="K1261" s="745">
        <v>136534.01</v>
      </c>
      <c r="L1261" s="745">
        <v>218454.42</v>
      </c>
      <c r="M1261" s="745">
        <v>182045.35</v>
      </c>
      <c r="N1261" s="745">
        <v>291272.57</v>
      </c>
      <c r="O1261" s="745">
        <v>227556.69</v>
      </c>
      <c r="P1261" s="745">
        <v>364090.71</v>
      </c>
      <c r="Q1261" s="745">
        <v>257897.58</v>
      </c>
      <c r="R1261" s="745">
        <v>412636.14</v>
      </c>
      <c r="S1261" s="745">
        <v>288238.46999999997</v>
      </c>
      <c r="T1261" s="745">
        <v>461181.56</v>
      </c>
    </row>
    <row r="1262" spans="1:20">
      <c r="A1262" s="744">
        <v>6</v>
      </c>
      <c r="B1262" s="744" t="s">
        <v>1669</v>
      </c>
      <c r="C1262" s="744"/>
      <c r="D1262" s="744" t="s">
        <v>1269</v>
      </c>
      <c r="E1262" s="744" t="s">
        <v>1654</v>
      </c>
      <c r="F1262" s="744" t="s">
        <v>712</v>
      </c>
      <c r="G1262" s="745">
        <v>93856.9</v>
      </c>
      <c r="H1262" s="745">
        <v>164249.57</v>
      </c>
      <c r="I1262" s="745">
        <v>121747.87</v>
      </c>
      <c r="J1262" s="745">
        <v>213058.77</v>
      </c>
      <c r="K1262" s="745">
        <v>145490.51</v>
      </c>
      <c r="L1262" s="745">
        <v>254608.39</v>
      </c>
      <c r="M1262" s="745">
        <v>173404.4</v>
      </c>
      <c r="N1262" s="745">
        <v>303457.7</v>
      </c>
      <c r="O1262" s="745">
        <v>204085.79</v>
      </c>
      <c r="P1262" s="745">
        <v>357150.14</v>
      </c>
      <c r="Q1262" s="745">
        <v>223774.14</v>
      </c>
      <c r="R1262" s="745">
        <v>391604.74</v>
      </c>
      <c r="S1262" s="745">
        <v>242812.19</v>
      </c>
      <c r="T1262" s="745">
        <v>424921.34</v>
      </c>
    </row>
    <row r="1263" spans="1:20">
      <c r="A1263" s="744">
        <v>6</v>
      </c>
      <c r="B1263" s="744" t="s">
        <v>1669</v>
      </c>
      <c r="C1263" s="744"/>
      <c r="D1263" s="744" t="s">
        <v>1269</v>
      </c>
      <c r="E1263" s="744" t="s">
        <v>1654</v>
      </c>
      <c r="F1263" s="744" t="s">
        <v>719</v>
      </c>
      <c r="G1263" s="745">
        <v>73698.17</v>
      </c>
      <c r="H1263" s="745">
        <v>128971.79</v>
      </c>
      <c r="I1263" s="745">
        <v>96525.13</v>
      </c>
      <c r="J1263" s="745">
        <v>168918.98</v>
      </c>
      <c r="K1263" s="745">
        <v>116917.74</v>
      </c>
      <c r="L1263" s="745">
        <v>204606.05</v>
      </c>
      <c r="M1263" s="745">
        <v>143017.73000000001</v>
      </c>
      <c r="N1263" s="745">
        <v>250281.03</v>
      </c>
      <c r="O1263" s="745">
        <v>169639.18</v>
      </c>
      <c r="P1263" s="745">
        <v>296868.56</v>
      </c>
      <c r="Q1263" s="745">
        <v>186923.63</v>
      </c>
      <c r="R1263" s="745">
        <v>327116.36</v>
      </c>
      <c r="S1263" s="745">
        <v>203074.61</v>
      </c>
      <c r="T1263" s="745">
        <v>355380.57</v>
      </c>
    </row>
    <row r="1264" spans="1:20">
      <c r="A1264" s="744">
        <v>6</v>
      </c>
      <c r="B1264" s="744" t="s">
        <v>1669</v>
      </c>
      <c r="C1264" s="744"/>
      <c r="D1264" s="744" t="s">
        <v>1269</v>
      </c>
      <c r="E1264" s="744" t="s">
        <v>1654</v>
      </c>
      <c r="F1264" s="744" t="s">
        <v>726</v>
      </c>
      <c r="G1264" s="745">
        <v>70398.61</v>
      </c>
      <c r="H1264" s="745">
        <v>123197.56</v>
      </c>
      <c r="I1264" s="745">
        <v>95989.65</v>
      </c>
      <c r="J1264" s="745">
        <v>167981.89</v>
      </c>
      <c r="K1264" s="745">
        <v>121543.23</v>
      </c>
      <c r="L1264" s="745">
        <v>212700.65</v>
      </c>
      <c r="M1264" s="745">
        <v>160197.23000000001</v>
      </c>
      <c r="N1264" s="745">
        <v>280345.15999999997</v>
      </c>
      <c r="O1264" s="745">
        <v>198502.41</v>
      </c>
      <c r="P1264" s="745">
        <v>347379.21</v>
      </c>
      <c r="Q1264" s="745">
        <v>223651.61</v>
      </c>
      <c r="R1264" s="745">
        <v>391390.31</v>
      </c>
      <c r="S1264" s="745">
        <v>248490.74</v>
      </c>
      <c r="T1264" s="745">
        <v>434858.79</v>
      </c>
    </row>
    <row r="1265" spans="1:20">
      <c r="A1265" s="744">
        <v>6</v>
      </c>
      <c r="B1265" s="744" t="s">
        <v>1669</v>
      </c>
      <c r="C1265" s="744"/>
      <c r="D1265" s="744" t="s">
        <v>1269</v>
      </c>
      <c r="E1265" s="744" t="s">
        <v>1654</v>
      </c>
      <c r="F1265" s="744" t="s">
        <v>301</v>
      </c>
      <c r="G1265" s="745">
        <v>75610.789999999994</v>
      </c>
      <c r="H1265" s="745">
        <v>120977.26</v>
      </c>
      <c r="I1265" s="745">
        <v>105855.11</v>
      </c>
      <c r="J1265" s="745">
        <v>169368.17</v>
      </c>
      <c r="K1265" s="745">
        <v>136099.42000000001</v>
      </c>
      <c r="L1265" s="745">
        <v>217759.08</v>
      </c>
      <c r="M1265" s="745">
        <v>181465.89</v>
      </c>
      <c r="N1265" s="745">
        <v>290345.44</v>
      </c>
      <c r="O1265" s="745">
        <v>226832.37</v>
      </c>
      <c r="P1265" s="745">
        <v>362931.79</v>
      </c>
      <c r="Q1265" s="745">
        <v>257076.68</v>
      </c>
      <c r="R1265" s="745">
        <v>411322.7</v>
      </c>
      <c r="S1265" s="745">
        <v>287321</v>
      </c>
      <c r="T1265" s="745">
        <v>459713.61</v>
      </c>
    </row>
    <row r="1266" spans="1:20">
      <c r="A1266" s="744">
        <v>6</v>
      </c>
      <c r="B1266" s="744" t="s">
        <v>1669</v>
      </c>
      <c r="C1266" s="744"/>
      <c r="D1266" s="744" t="s">
        <v>1269</v>
      </c>
      <c r="E1266" s="744" t="s">
        <v>1656</v>
      </c>
      <c r="F1266" s="744" t="s">
        <v>712</v>
      </c>
      <c r="G1266" s="745">
        <v>90871.43</v>
      </c>
      <c r="H1266" s="745">
        <v>159024.99</v>
      </c>
      <c r="I1266" s="745">
        <v>117793.44</v>
      </c>
      <c r="J1266" s="745">
        <v>206138.52</v>
      </c>
      <c r="K1266" s="745">
        <v>140695.81</v>
      </c>
      <c r="L1266" s="745">
        <v>246217.67</v>
      </c>
      <c r="M1266" s="745">
        <v>167590.62</v>
      </c>
      <c r="N1266" s="745">
        <v>293283.59000000003</v>
      </c>
      <c r="O1266" s="745">
        <v>197180.54</v>
      </c>
      <c r="P1266" s="745">
        <v>345065.95</v>
      </c>
      <c r="Q1266" s="745">
        <v>216166.56</v>
      </c>
      <c r="R1266" s="745">
        <v>378291.47</v>
      </c>
      <c r="S1266" s="745">
        <v>234491.59</v>
      </c>
      <c r="T1266" s="745">
        <v>410360.28</v>
      </c>
    </row>
    <row r="1267" spans="1:20">
      <c r="A1267" s="744">
        <v>6</v>
      </c>
      <c r="B1267" s="744" t="s">
        <v>1669</v>
      </c>
      <c r="C1267" s="744"/>
      <c r="D1267" s="744" t="s">
        <v>1269</v>
      </c>
      <c r="E1267" s="744" t="s">
        <v>1656</v>
      </c>
      <c r="F1267" s="744" t="s">
        <v>719</v>
      </c>
      <c r="G1267" s="745">
        <v>71871.25</v>
      </c>
      <c r="H1267" s="745">
        <v>125774.68</v>
      </c>
      <c r="I1267" s="745">
        <v>94020.28</v>
      </c>
      <c r="J1267" s="745">
        <v>164535.49</v>
      </c>
      <c r="K1267" s="745">
        <v>113765.16</v>
      </c>
      <c r="L1267" s="745">
        <v>199089.03</v>
      </c>
      <c r="M1267" s="745">
        <v>138950.32</v>
      </c>
      <c r="N1267" s="745">
        <v>243163.06</v>
      </c>
      <c r="O1267" s="745">
        <v>164713.60999999999</v>
      </c>
      <c r="P1267" s="745">
        <v>288248.83</v>
      </c>
      <c r="Q1267" s="745">
        <v>181433.9</v>
      </c>
      <c r="R1267" s="745">
        <v>317509.32</v>
      </c>
      <c r="S1267" s="745">
        <v>197037.77</v>
      </c>
      <c r="T1267" s="745">
        <v>344816.1</v>
      </c>
    </row>
    <row r="1268" spans="1:20">
      <c r="A1268" s="744">
        <v>6</v>
      </c>
      <c r="B1268" s="744" t="s">
        <v>1669</v>
      </c>
      <c r="C1268" s="744"/>
      <c r="D1268" s="744" t="s">
        <v>1269</v>
      </c>
      <c r="E1268" s="744" t="s">
        <v>1656</v>
      </c>
      <c r="F1268" s="744" t="s">
        <v>726</v>
      </c>
      <c r="G1268" s="745">
        <v>69047.87</v>
      </c>
      <c r="H1268" s="745">
        <v>120833.78</v>
      </c>
      <c r="I1268" s="745">
        <v>94246.24</v>
      </c>
      <c r="J1268" s="745">
        <v>164930.91</v>
      </c>
      <c r="K1268" s="745">
        <v>119409.29</v>
      </c>
      <c r="L1268" s="745">
        <v>208966.25</v>
      </c>
      <c r="M1268" s="745">
        <v>157458.89000000001</v>
      </c>
      <c r="N1268" s="745">
        <v>275553.06</v>
      </c>
      <c r="O1268" s="745">
        <v>195179.72</v>
      </c>
      <c r="P1268" s="745">
        <v>341564.51</v>
      </c>
      <c r="Q1268" s="745">
        <v>219961.63</v>
      </c>
      <c r="R1268" s="745">
        <v>384932.85</v>
      </c>
      <c r="S1268" s="745">
        <v>244451.29</v>
      </c>
      <c r="T1268" s="745">
        <v>427789.76</v>
      </c>
    </row>
    <row r="1269" spans="1:20">
      <c r="A1269" s="744">
        <v>6</v>
      </c>
      <c r="B1269" s="744" t="s">
        <v>1669</v>
      </c>
      <c r="C1269" s="744"/>
      <c r="D1269" s="744" t="s">
        <v>1269</v>
      </c>
      <c r="E1269" s="744" t="s">
        <v>1656</v>
      </c>
      <c r="F1269" s="744" t="s">
        <v>301</v>
      </c>
      <c r="G1269" s="745">
        <v>73476.98</v>
      </c>
      <c r="H1269" s="745">
        <v>117563.18</v>
      </c>
      <c r="I1269" s="745">
        <v>102867.78</v>
      </c>
      <c r="J1269" s="745">
        <v>164588.45000000001</v>
      </c>
      <c r="K1269" s="745">
        <v>132258.57</v>
      </c>
      <c r="L1269" s="745">
        <v>211613.72</v>
      </c>
      <c r="M1269" s="745">
        <v>176344.76</v>
      </c>
      <c r="N1269" s="745">
        <v>282151.63</v>
      </c>
      <c r="O1269" s="745">
        <v>220430.96</v>
      </c>
      <c r="P1269" s="745">
        <v>352689.53</v>
      </c>
      <c r="Q1269" s="745">
        <v>249821.75</v>
      </c>
      <c r="R1269" s="745">
        <v>399714.8</v>
      </c>
      <c r="S1269" s="745">
        <v>279212.53999999998</v>
      </c>
      <c r="T1269" s="745">
        <v>446740.08</v>
      </c>
    </row>
    <row r="1270" spans="1:20">
      <c r="A1270" s="744">
        <v>6</v>
      </c>
      <c r="B1270" s="744" t="s">
        <v>1669</v>
      </c>
      <c r="C1270" s="744"/>
      <c r="D1270" s="744" t="s">
        <v>1269</v>
      </c>
      <c r="E1270" s="744" t="s">
        <v>1659</v>
      </c>
      <c r="F1270" s="744" t="s">
        <v>712</v>
      </c>
      <c r="G1270" s="745">
        <v>96973.32</v>
      </c>
      <c r="H1270" s="745">
        <v>169703.31</v>
      </c>
      <c r="I1270" s="745">
        <v>125647.94</v>
      </c>
      <c r="J1270" s="745">
        <v>219883.89</v>
      </c>
      <c r="K1270" s="745">
        <v>150030.81</v>
      </c>
      <c r="L1270" s="745">
        <v>262553.92</v>
      </c>
      <c r="M1270" s="745">
        <v>178643.07</v>
      </c>
      <c r="N1270" s="745">
        <v>312625.38</v>
      </c>
      <c r="O1270" s="745">
        <v>210141.97</v>
      </c>
      <c r="P1270" s="745">
        <v>367748.45</v>
      </c>
      <c r="Q1270" s="745">
        <v>230351.56</v>
      </c>
      <c r="R1270" s="745">
        <v>403115.22</v>
      </c>
      <c r="S1270" s="745">
        <v>249834.6</v>
      </c>
      <c r="T1270" s="745">
        <v>437210.55</v>
      </c>
    </row>
    <row r="1271" spans="1:20">
      <c r="A1271" s="744">
        <v>6</v>
      </c>
      <c r="B1271" s="744" t="s">
        <v>1669</v>
      </c>
      <c r="C1271" s="744"/>
      <c r="D1271" s="744" t="s">
        <v>1269</v>
      </c>
      <c r="E1271" s="744" t="s">
        <v>1659</v>
      </c>
      <c r="F1271" s="744" t="s">
        <v>719</v>
      </c>
      <c r="G1271" s="745">
        <v>77046.31</v>
      </c>
      <c r="H1271" s="745">
        <v>134831.03</v>
      </c>
      <c r="I1271" s="745">
        <v>100715.11</v>
      </c>
      <c r="J1271" s="745">
        <v>176251.45</v>
      </c>
      <c r="K1271" s="745">
        <v>121786.46</v>
      </c>
      <c r="L1271" s="745">
        <v>213126.31</v>
      </c>
      <c r="M1271" s="745">
        <v>148605.68</v>
      </c>
      <c r="N1271" s="745">
        <v>260059.94</v>
      </c>
      <c r="O1271" s="745">
        <v>176091.29</v>
      </c>
      <c r="P1271" s="745">
        <v>308159.76</v>
      </c>
      <c r="Q1271" s="745">
        <v>193924.62</v>
      </c>
      <c r="R1271" s="745">
        <v>339368.08</v>
      </c>
      <c r="S1271" s="745">
        <v>210553.77</v>
      </c>
      <c r="T1271" s="745">
        <v>368469.1</v>
      </c>
    </row>
    <row r="1272" spans="1:20">
      <c r="A1272" s="744">
        <v>6</v>
      </c>
      <c r="B1272" s="744" t="s">
        <v>1669</v>
      </c>
      <c r="C1272" s="744"/>
      <c r="D1272" s="744" t="s">
        <v>1269</v>
      </c>
      <c r="E1272" s="744" t="s">
        <v>1659</v>
      </c>
      <c r="F1272" s="744" t="s">
        <v>726</v>
      </c>
      <c r="G1272" s="745">
        <v>74283.789999999994</v>
      </c>
      <c r="H1272" s="745">
        <v>129996.63</v>
      </c>
      <c r="I1272" s="745">
        <v>101458.43</v>
      </c>
      <c r="J1272" s="745">
        <v>177552.26</v>
      </c>
      <c r="K1272" s="745">
        <v>128596.04</v>
      </c>
      <c r="L1272" s="745">
        <v>225043.07</v>
      </c>
      <c r="M1272" s="745">
        <v>169622.36</v>
      </c>
      <c r="N1272" s="745">
        <v>296839.13</v>
      </c>
      <c r="O1272" s="745">
        <v>210303.86</v>
      </c>
      <c r="P1272" s="745">
        <v>368031.76</v>
      </c>
      <c r="Q1272" s="745">
        <v>237041.74</v>
      </c>
      <c r="R1272" s="745">
        <v>414823.04</v>
      </c>
      <c r="S1272" s="745">
        <v>263473.11</v>
      </c>
      <c r="T1272" s="745">
        <v>461077.94</v>
      </c>
    </row>
    <row r="1273" spans="1:20">
      <c r="A1273" s="744">
        <v>6</v>
      </c>
      <c r="B1273" s="744" t="s">
        <v>1669</v>
      </c>
      <c r="C1273" s="744"/>
      <c r="D1273" s="744" t="s">
        <v>1269</v>
      </c>
      <c r="E1273" s="744" t="s">
        <v>1659</v>
      </c>
      <c r="F1273" s="744" t="s">
        <v>301</v>
      </c>
      <c r="G1273" s="745">
        <v>78593.88</v>
      </c>
      <c r="H1273" s="745">
        <v>125750.21</v>
      </c>
      <c r="I1273" s="745">
        <v>110031.43</v>
      </c>
      <c r="J1273" s="745">
        <v>176050.29</v>
      </c>
      <c r="K1273" s="745">
        <v>141468.98000000001</v>
      </c>
      <c r="L1273" s="745">
        <v>226350.38</v>
      </c>
      <c r="M1273" s="745">
        <v>188625.31</v>
      </c>
      <c r="N1273" s="745">
        <v>301800.5</v>
      </c>
      <c r="O1273" s="745">
        <v>235781.64</v>
      </c>
      <c r="P1273" s="745">
        <v>377250.63</v>
      </c>
      <c r="Q1273" s="745">
        <v>267219.19</v>
      </c>
      <c r="R1273" s="745">
        <v>427550.71</v>
      </c>
      <c r="S1273" s="745">
        <v>298656.74</v>
      </c>
      <c r="T1273" s="745">
        <v>477850.79</v>
      </c>
    </row>
    <row r="1274" spans="1:20">
      <c r="A1274" s="744">
        <v>6</v>
      </c>
      <c r="B1274" s="744" t="s">
        <v>1669</v>
      </c>
      <c r="C1274" s="744"/>
      <c r="D1274" s="744" t="s">
        <v>1269</v>
      </c>
      <c r="E1274" s="744" t="s">
        <v>1661</v>
      </c>
      <c r="F1274" s="744" t="s">
        <v>712</v>
      </c>
      <c r="G1274" s="745">
        <v>97570.42</v>
      </c>
      <c r="H1274" s="745">
        <v>170748.23</v>
      </c>
      <c r="I1274" s="745">
        <v>126438.82</v>
      </c>
      <c r="J1274" s="745">
        <v>221267.94</v>
      </c>
      <c r="K1274" s="745">
        <v>150989.75</v>
      </c>
      <c r="L1274" s="745">
        <v>264232.06</v>
      </c>
      <c r="M1274" s="745">
        <v>179805.83</v>
      </c>
      <c r="N1274" s="745">
        <v>314660.2</v>
      </c>
      <c r="O1274" s="745">
        <v>211523.02</v>
      </c>
      <c r="P1274" s="745">
        <v>370165.29</v>
      </c>
      <c r="Q1274" s="745">
        <v>231873.07</v>
      </c>
      <c r="R1274" s="745">
        <v>405777.87</v>
      </c>
      <c r="S1274" s="745">
        <v>251498.72</v>
      </c>
      <c r="T1274" s="745">
        <v>440122.76</v>
      </c>
    </row>
    <row r="1275" spans="1:20">
      <c r="A1275" s="744">
        <v>6</v>
      </c>
      <c r="B1275" s="744" t="s">
        <v>1669</v>
      </c>
      <c r="C1275" s="744"/>
      <c r="D1275" s="744" t="s">
        <v>1269</v>
      </c>
      <c r="E1275" s="744" t="s">
        <v>1661</v>
      </c>
      <c r="F1275" s="744" t="s">
        <v>719</v>
      </c>
      <c r="G1275" s="745">
        <v>77411.69</v>
      </c>
      <c r="H1275" s="745">
        <v>135470.46</v>
      </c>
      <c r="I1275" s="745">
        <v>101216.08</v>
      </c>
      <c r="J1275" s="745">
        <v>177128.15</v>
      </c>
      <c r="K1275" s="745">
        <v>122416.98</v>
      </c>
      <c r="L1275" s="745">
        <v>214229.71</v>
      </c>
      <c r="M1275" s="745">
        <v>149419.16</v>
      </c>
      <c r="N1275" s="745">
        <v>261483.54</v>
      </c>
      <c r="O1275" s="745">
        <v>177076.4</v>
      </c>
      <c r="P1275" s="745">
        <v>309883.71000000002</v>
      </c>
      <c r="Q1275" s="745">
        <v>195022.56</v>
      </c>
      <c r="R1275" s="745">
        <v>341289.49</v>
      </c>
      <c r="S1275" s="745">
        <v>211761.14</v>
      </c>
      <c r="T1275" s="745">
        <v>370581.99</v>
      </c>
    </row>
    <row r="1276" spans="1:20">
      <c r="A1276" s="744">
        <v>6</v>
      </c>
      <c r="B1276" s="744" t="s">
        <v>1669</v>
      </c>
      <c r="C1276" s="744"/>
      <c r="D1276" s="744" t="s">
        <v>1269</v>
      </c>
      <c r="E1276" s="744" t="s">
        <v>1661</v>
      </c>
      <c r="F1276" s="744" t="s">
        <v>726</v>
      </c>
      <c r="G1276" s="745">
        <v>74553.94</v>
      </c>
      <c r="H1276" s="745">
        <v>130469.39</v>
      </c>
      <c r="I1276" s="745">
        <v>101807.11</v>
      </c>
      <c r="J1276" s="745">
        <v>178162.45</v>
      </c>
      <c r="K1276" s="745">
        <v>129022.83</v>
      </c>
      <c r="L1276" s="745">
        <v>225789.95</v>
      </c>
      <c r="M1276" s="745">
        <v>170170.03</v>
      </c>
      <c r="N1276" s="745">
        <v>297797.55</v>
      </c>
      <c r="O1276" s="745">
        <v>210968.4</v>
      </c>
      <c r="P1276" s="745">
        <v>369194.7</v>
      </c>
      <c r="Q1276" s="745">
        <v>237779.73</v>
      </c>
      <c r="R1276" s="745">
        <v>416114.53</v>
      </c>
      <c r="S1276" s="745">
        <v>264280.99</v>
      </c>
      <c r="T1276" s="745">
        <v>462491.74</v>
      </c>
    </row>
    <row r="1277" spans="1:20">
      <c r="A1277" s="744">
        <v>6</v>
      </c>
      <c r="B1277" s="744" t="s">
        <v>1669</v>
      </c>
      <c r="C1277" s="744"/>
      <c r="D1277" s="744" t="s">
        <v>1269</v>
      </c>
      <c r="E1277" s="744" t="s">
        <v>1661</v>
      </c>
      <c r="F1277" s="744" t="s">
        <v>301</v>
      </c>
      <c r="G1277" s="745">
        <v>79020.639999999999</v>
      </c>
      <c r="H1277" s="745">
        <v>126433.03</v>
      </c>
      <c r="I1277" s="745">
        <v>110628.9</v>
      </c>
      <c r="J1277" s="745">
        <v>177006.24</v>
      </c>
      <c r="K1277" s="745">
        <v>142237.15</v>
      </c>
      <c r="L1277" s="745">
        <v>227579.45</v>
      </c>
      <c r="M1277" s="745">
        <v>189649.54</v>
      </c>
      <c r="N1277" s="745">
        <v>303439.26</v>
      </c>
      <c r="O1277" s="745">
        <v>237061.92</v>
      </c>
      <c r="P1277" s="745">
        <v>379299.08</v>
      </c>
      <c r="Q1277" s="745">
        <v>268670.18</v>
      </c>
      <c r="R1277" s="745">
        <v>429872.29</v>
      </c>
      <c r="S1277" s="745">
        <v>300278.43</v>
      </c>
      <c r="T1277" s="745">
        <v>480445.5</v>
      </c>
    </row>
    <row r="1278" spans="1:20">
      <c r="A1278" s="744">
        <v>7</v>
      </c>
      <c r="B1278" s="744" t="s">
        <v>1670</v>
      </c>
      <c r="C1278" s="744"/>
      <c r="D1278" s="744" t="s">
        <v>1240</v>
      </c>
      <c r="E1278" s="744" t="s">
        <v>1293</v>
      </c>
      <c r="F1278" s="744" t="s">
        <v>712</v>
      </c>
      <c r="G1278" s="745">
        <v>106790.96</v>
      </c>
      <c r="H1278" s="745">
        <v>186884.19</v>
      </c>
      <c r="I1278" s="745">
        <v>138489.26</v>
      </c>
      <c r="J1278" s="745">
        <v>242356.2</v>
      </c>
      <c r="K1278" s="745">
        <v>165466.1</v>
      </c>
      <c r="L1278" s="745">
        <v>289565.68</v>
      </c>
      <c r="M1278" s="745">
        <v>197168.59</v>
      </c>
      <c r="N1278" s="745">
        <v>345045.02</v>
      </c>
      <c r="O1278" s="745">
        <v>232026.88</v>
      </c>
      <c r="P1278" s="745">
        <v>406047.04</v>
      </c>
      <c r="Q1278" s="745">
        <v>254394.7</v>
      </c>
      <c r="R1278" s="745">
        <v>445190.73</v>
      </c>
      <c r="S1278" s="745">
        <v>276008.71999999997</v>
      </c>
      <c r="T1278" s="745">
        <v>483015.25</v>
      </c>
    </row>
    <row r="1279" spans="1:20">
      <c r="A1279" s="744">
        <v>7</v>
      </c>
      <c r="B1279" s="744" t="s">
        <v>1670</v>
      </c>
      <c r="C1279" s="744"/>
      <c r="D1279" s="744" t="s">
        <v>1240</v>
      </c>
      <c r="E1279" s="744" t="s">
        <v>1293</v>
      </c>
      <c r="F1279" s="744" t="s">
        <v>719</v>
      </c>
      <c r="G1279" s="745">
        <v>84083.43</v>
      </c>
      <c r="H1279" s="745">
        <v>147146.01</v>
      </c>
      <c r="I1279" s="745">
        <v>110077.43</v>
      </c>
      <c r="J1279" s="745">
        <v>192635.51</v>
      </c>
      <c r="K1279" s="745">
        <v>133280.69</v>
      </c>
      <c r="L1279" s="745">
        <v>233241.2</v>
      </c>
      <c r="M1279" s="745">
        <v>162939.93</v>
      </c>
      <c r="N1279" s="745">
        <v>285144.88</v>
      </c>
      <c r="O1279" s="745">
        <v>193224.94</v>
      </c>
      <c r="P1279" s="745">
        <v>338143.65</v>
      </c>
      <c r="Q1279" s="745">
        <v>212884.94</v>
      </c>
      <c r="R1279" s="745">
        <v>372548.64</v>
      </c>
      <c r="S1279" s="745">
        <v>231246.84</v>
      </c>
      <c r="T1279" s="745">
        <v>404681.97</v>
      </c>
    </row>
    <row r="1280" spans="1:20">
      <c r="A1280" s="744">
        <v>7</v>
      </c>
      <c r="B1280" s="744" t="s">
        <v>1670</v>
      </c>
      <c r="C1280" s="744"/>
      <c r="D1280" s="744" t="s">
        <v>1240</v>
      </c>
      <c r="E1280" s="744" t="s">
        <v>1293</v>
      </c>
      <c r="F1280" s="744" t="s">
        <v>726</v>
      </c>
      <c r="G1280" s="745">
        <v>80493.64</v>
      </c>
      <c r="H1280" s="745">
        <v>140863.87</v>
      </c>
      <c r="I1280" s="745">
        <v>109797.96</v>
      </c>
      <c r="J1280" s="745">
        <v>192146.43</v>
      </c>
      <c r="K1280" s="745">
        <v>139060.07999999999</v>
      </c>
      <c r="L1280" s="745">
        <v>243355.13</v>
      </c>
      <c r="M1280" s="745">
        <v>183317.8</v>
      </c>
      <c r="N1280" s="745">
        <v>320806.15000000002</v>
      </c>
      <c r="O1280" s="745">
        <v>227182.6</v>
      </c>
      <c r="P1280" s="745">
        <v>397569.55</v>
      </c>
      <c r="Q1280" s="745">
        <v>255989.2</v>
      </c>
      <c r="R1280" s="745">
        <v>447981.11</v>
      </c>
      <c r="S1280" s="745">
        <v>284446.53999999998</v>
      </c>
      <c r="T1280" s="745">
        <v>497781.44</v>
      </c>
    </row>
    <row r="1281" spans="1:20">
      <c r="A1281" s="744">
        <v>7</v>
      </c>
      <c r="B1281" s="744" t="s">
        <v>1670</v>
      </c>
      <c r="C1281" s="744"/>
      <c r="D1281" s="744" t="s">
        <v>1240</v>
      </c>
      <c r="E1281" s="744" t="s">
        <v>1293</v>
      </c>
      <c r="F1281" s="744" t="s">
        <v>301</v>
      </c>
      <c r="G1281" s="745">
        <v>86150.62</v>
      </c>
      <c r="H1281" s="745">
        <v>137840.99</v>
      </c>
      <c r="I1281" s="745">
        <v>120610.86</v>
      </c>
      <c r="J1281" s="745">
        <v>192977.39</v>
      </c>
      <c r="K1281" s="745">
        <v>155071.10999999999</v>
      </c>
      <c r="L1281" s="745">
        <v>248113.78</v>
      </c>
      <c r="M1281" s="745">
        <v>206761.48</v>
      </c>
      <c r="N1281" s="745">
        <v>330818.37</v>
      </c>
      <c r="O1281" s="745">
        <v>258451.85</v>
      </c>
      <c r="P1281" s="745">
        <v>413522.97</v>
      </c>
      <c r="Q1281" s="745">
        <v>292912.09999999998</v>
      </c>
      <c r="R1281" s="745">
        <v>468659.36</v>
      </c>
      <c r="S1281" s="745">
        <v>327372.34999999998</v>
      </c>
      <c r="T1281" s="745">
        <v>523795.76</v>
      </c>
    </row>
    <row r="1282" spans="1:20">
      <c r="A1282" s="744">
        <v>7</v>
      </c>
      <c r="B1282" s="744" t="s">
        <v>1670</v>
      </c>
      <c r="C1282" s="744"/>
      <c r="D1282" s="744" t="s">
        <v>1240</v>
      </c>
      <c r="E1282" s="744" t="s">
        <v>1340</v>
      </c>
      <c r="F1282" s="744" t="s">
        <v>712</v>
      </c>
      <c r="G1282" s="745">
        <v>110173.75</v>
      </c>
      <c r="H1282" s="745">
        <v>192804.06</v>
      </c>
      <c r="I1282" s="745">
        <v>142872.32000000001</v>
      </c>
      <c r="J1282" s="745">
        <v>250026.56</v>
      </c>
      <c r="K1282" s="745">
        <v>170699.73</v>
      </c>
      <c r="L1282" s="745">
        <v>298724.53000000003</v>
      </c>
      <c r="M1282" s="745">
        <v>203400.31</v>
      </c>
      <c r="N1282" s="745">
        <v>355950.55</v>
      </c>
      <c r="O1282" s="745">
        <v>239357.41</v>
      </c>
      <c r="P1282" s="745">
        <v>418875.46</v>
      </c>
      <c r="Q1282" s="745">
        <v>262430.21000000002</v>
      </c>
      <c r="R1282" s="745">
        <v>459252.87</v>
      </c>
      <c r="S1282" s="745">
        <v>284723.87</v>
      </c>
      <c r="T1282" s="745">
        <v>498266.77</v>
      </c>
    </row>
    <row r="1283" spans="1:20">
      <c r="A1283" s="744">
        <v>7</v>
      </c>
      <c r="B1283" s="744" t="s">
        <v>1670</v>
      </c>
      <c r="C1283" s="744"/>
      <c r="D1283" s="744" t="s">
        <v>1240</v>
      </c>
      <c r="E1283" s="744" t="s">
        <v>1340</v>
      </c>
      <c r="F1283" s="744" t="s">
        <v>719</v>
      </c>
      <c r="G1283" s="745">
        <v>86771.09</v>
      </c>
      <c r="H1283" s="745">
        <v>151849.41</v>
      </c>
      <c r="I1283" s="745">
        <v>113590.75</v>
      </c>
      <c r="J1283" s="745">
        <v>198783.81</v>
      </c>
      <c r="K1283" s="745">
        <v>137529.04999999999</v>
      </c>
      <c r="L1283" s="745">
        <v>240675.83</v>
      </c>
      <c r="M1283" s="745">
        <v>168123.84</v>
      </c>
      <c r="N1283" s="745">
        <v>294216.71999999997</v>
      </c>
      <c r="O1283" s="745">
        <v>199367.66</v>
      </c>
      <c r="P1283" s="745">
        <v>348893.4</v>
      </c>
      <c r="Q1283" s="745">
        <v>219649.74</v>
      </c>
      <c r="R1283" s="745">
        <v>384387.05</v>
      </c>
      <c r="S1283" s="745">
        <v>238591.73</v>
      </c>
      <c r="T1283" s="745">
        <v>417535.53</v>
      </c>
    </row>
    <row r="1284" spans="1:20">
      <c r="A1284" s="744">
        <v>7</v>
      </c>
      <c r="B1284" s="744" t="s">
        <v>1670</v>
      </c>
      <c r="C1284" s="744"/>
      <c r="D1284" s="744" t="s">
        <v>1240</v>
      </c>
      <c r="E1284" s="744" t="s">
        <v>1340</v>
      </c>
      <c r="F1284" s="744" t="s">
        <v>726</v>
      </c>
      <c r="G1284" s="745">
        <v>83084.929999999993</v>
      </c>
      <c r="H1284" s="745">
        <v>145398.63</v>
      </c>
      <c r="I1284" s="745">
        <v>113337.2</v>
      </c>
      <c r="J1284" s="745">
        <v>198340.11</v>
      </c>
      <c r="K1284" s="745">
        <v>143545.98000000001</v>
      </c>
      <c r="L1284" s="745">
        <v>251205.46</v>
      </c>
      <c r="M1284" s="745">
        <v>189234.86</v>
      </c>
      <c r="N1284" s="745">
        <v>331161</v>
      </c>
      <c r="O1284" s="745">
        <v>234518.77</v>
      </c>
      <c r="P1284" s="745">
        <v>410407.85</v>
      </c>
      <c r="Q1284" s="745">
        <v>264258.09000000003</v>
      </c>
      <c r="R1284" s="745">
        <v>462451.66</v>
      </c>
      <c r="S1284" s="745">
        <v>293637.45</v>
      </c>
      <c r="T1284" s="745">
        <v>513865.54</v>
      </c>
    </row>
    <row r="1285" spans="1:20">
      <c r="A1285" s="744">
        <v>7</v>
      </c>
      <c r="B1285" s="744" t="s">
        <v>1670</v>
      </c>
      <c r="C1285" s="744"/>
      <c r="D1285" s="744" t="s">
        <v>1240</v>
      </c>
      <c r="E1285" s="744" t="s">
        <v>1340</v>
      </c>
      <c r="F1285" s="744" t="s">
        <v>301</v>
      </c>
      <c r="G1285" s="745">
        <v>88892.26</v>
      </c>
      <c r="H1285" s="745">
        <v>142227.62</v>
      </c>
      <c r="I1285" s="745">
        <v>124449.17</v>
      </c>
      <c r="J1285" s="745">
        <v>199118.67</v>
      </c>
      <c r="K1285" s="745">
        <v>160006.07</v>
      </c>
      <c r="L1285" s="745">
        <v>256009.72</v>
      </c>
      <c r="M1285" s="745">
        <v>213341.43</v>
      </c>
      <c r="N1285" s="745">
        <v>341346.29</v>
      </c>
      <c r="O1285" s="745">
        <v>266676.78000000003</v>
      </c>
      <c r="P1285" s="745">
        <v>426682.86</v>
      </c>
      <c r="Q1285" s="745">
        <v>302233.69</v>
      </c>
      <c r="R1285" s="745">
        <v>483573.91</v>
      </c>
      <c r="S1285" s="745">
        <v>337790.59</v>
      </c>
      <c r="T1285" s="745">
        <v>540464.96</v>
      </c>
    </row>
    <row r="1286" spans="1:20">
      <c r="A1286" s="744">
        <v>7</v>
      </c>
      <c r="B1286" s="744" t="s">
        <v>1670</v>
      </c>
      <c r="C1286" s="744"/>
      <c r="D1286" s="744" t="s">
        <v>1240</v>
      </c>
      <c r="E1286" s="744" t="s">
        <v>1385</v>
      </c>
      <c r="F1286" s="744" t="s">
        <v>712</v>
      </c>
      <c r="G1286" s="745">
        <v>100091.97</v>
      </c>
      <c r="H1286" s="745">
        <v>175160.95</v>
      </c>
      <c r="I1286" s="745">
        <v>129843.87</v>
      </c>
      <c r="J1286" s="745">
        <v>227226.76</v>
      </c>
      <c r="K1286" s="745">
        <v>155172.17000000001</v>
      </c>
      <c r="L1286" s="745">
        <v>271551.28999999998</v>
      </c>
      <c r="M1286" s="745">
        <v>184953.37</v>
      </c>
      <c r="N1286" s="745">
        <v>323668.40999999997</v>
      </c>
      <c r="O1286" s="745">
        <v>217684.39</v>
      </c>
      <c r="P1286" s="745">
        <v>380947.69</v>
      </c>
      <c r="Q1286" s="745">
        <v>238688.18</v>
      </c>
      <c r="R1286" s="745">
        <v>417704.32</v>
      </c>
      <c r="S1286" s="745">
        <v>259001.58</v>
      </c>
      <c r="T1286" s="745">
        <v>453252.76</v>
      </c>
    </row>
    <row r="1287" spans="1:20">
      <c r="A1287" s="744">
        <v>7</v>
      </c>
      <c r="B1287" s="744" t="s">
        <v>1670</v>
      </c>
      <c r="C1287" s="744"/>
      <c r="D1287" s="744" t="s">
        <v>1240</v>
      </c>
      <c r="E1287" s="744" t="s">
        <v>1385</v>
      </c>
      <c r="F1287" s="744" t="s">
        <v>719</v>
      </c>
      <c r="G1287" s="745">
        <v>78542.990000000005</v>
      </c>
      <c r="H1287" s="745">
        <v>137450.23000000001</v>
      </c>
      <c r="I1287" s="745">
        <v>102881.63</v>
      </c>
      <c r="J1287" s="745">
        <v>180042.85</v>
      </c>
      <c r="K1287" s="745">
        <v>124628.86</v>
      </c>
      <c r="L1287" s="745">
        <v>218100.51</v>
      </c>
      <c r="M1287" s="745">
        <v>152471.07999999999</v>
      </c>
      <c r="N1287" s="745">
        <v>266824.39</v>
      </c>
      <c r="O1287" s="745">
        <v>180862.15</v>
      </c>
      <c r="P1287" s="745">
        <v>316508.76</v>
      </c>
      <c r="Q1287" s="745">
        <v>199296.26</v>
      </c>
      <c r="R1287" s="745">
        <v>348768.46</v>
      </c>
      <c r="S1287" s="745">
        <v>216523.47</v>
      </c>
      <c r="T1287" s="745">
        <v>378916.07</v>
      </c>
    </row>
    <row r="1288" spans="1:20">
      <c r="A1288" s="744">
        <v>7</v>
      </c>
      <c r="B1288" s="744" t="s">
        <v>1670</v>
      </c>
      <c r="C1288" s="744"/>
      <c r="D1288" s="744" t="s">
        <v>1240</v>
      </c>
      <c r="E1288" s="744" t="s">
        <v>1385</v>
      </c>
      <c r="F1288" s="744" t="s">
        <v>726</v>
      </c>
      <c r="G1288" s="745">
        <v>74987.570000000007</v>
      </c>
      <c r="H1288" s="745">
        <v>131228.25</v>
      </c>
      <c r="I1288" s="745">
        <v>102237.08</v>
      </c>
      <c r="J1288" s="745">
        <v>178914.88</v>
      </c>
      <c r="K1288" s="745">
        <v>129446.53</v>
      </c>
      <c r="L1288" s="745">
        <v>226531.42</v>
      </c>
      <c r="M1288" s="745">
        <v>170606.66</v>
      </c>
      <c r="N1288" s="745">
        <v>298561.65000000002</v>
      </c>
      <c r="O1288" s="745">
        <v>211393.91</v>
      </c>
      <c r="P1288" s="745">
        <v>369939.34</v>
      </c>
      <c r="Q1288" s="745">
        <v>238171.09</v>
      </c>
      <c r="R1288" s="745">
        <v>416799.41</v>
      </c>
      <c r="S1288" s="745">
        <v>264616.82</v>
      </c>
      <c r="T1288" s="745">
        <v>463079.44</v>
      </c>
    </row>
    <row r="1289" spans="1:20">
      <c r="A1289" s="744">
        <v>7</v>
      </c>
      <c r="B1289" s="744" t="s">
        <v>1670</v>
      </c>
      <c r="C1289" s="744"/>
      <c r="D1289" s="744" t="s">
        <v>1240</v>
      </c>
      <c r="E1289" s="744" t="s">
        <v>1385</v>
      </c>
      <c r="F1289" s="744" t="s">
        <v>301</v>
      </c>
      <c r="G1289" s="745">
        <v>80606.960000000006</v>
      </c>
      <c r="H1289" s="745">
        <v>128971.14</v>
      </c>
      <c r="I1289" s="745">
        <v>112849.74</v>
      </c>
      <c r="J1289" s="745">
        <v>180559.59</v>
      </c>
      <c r="K1289" s="745">
        <v>145092.53</v>
      </c>
      <c r="L1289" s="745">
        <v>232148.05</v>
      </c>
      <c r="M1289" s="745">
        <v>193456.7</v>
      </c>
      <c r="N1289" s="745">
        <v>309530.73</v>
      </c>
      <c r="O1289" s="745">
        <v>241820.88</v>
      </c>
      <c r="P1289" s="745">
        <v>386913.41</v>
      </c>
      <c r="Q1289" s="745">
        <v>274063.65999999997</v>
      </c>
      <c r="R1289" s="745">
        <v>438501.87</v>
      </c>
      <c r="S1289" s="745">
        <v>306306.45</v>
      </c>
      <c r="T1289" s="745">
        <v>490090.32</v>
      </c>
    </row>
    <row r="1290" spans="1:20">
      <c r="A1290" s="744">
        <v>7</v>
      </c>
      <c r="B1290" s="744" t="s">
        <v>1670</v>
      </c>
      <c r="C1290" s="744"/>
      <c r="D1290" s="744" t="s">
        <v>1240</v>
      </c>
      <c r="E1290" s="744" t="s">
        <v>1430</v>
      </c>
      <c r="F1290" s="744" t="s">
        <v>712</v>
      </c>
      <c r="G1290" s="745">
        <v>116475.42</v>
      </c>
      <c r="H1290" s="745">
        <v>203831.99</v>
      </c>
      <c r="I1290" s="745">
        <v>151089.07</v>
      </c>
      <c r="J1290" s="745">
        <v>264405.88</v>
      </c>
      <c r="K1290" s="745">
        <v>180554.73</v>
      </c>
      <c r="L1290" s="745">
        <v>315970.78000000003</v>
      </c>
      <c r="M1290" s="745">
        <v>215197.57</v>
      </c>
      <c r="N1290" s="745">
        <v>376595.74</v>
      </c>
      <c r="O1290" s="745">
        <v>253274.61</v>
      </c>
      <c r="P1290" s="745">
        <v>443230.57</v>
      </c>
      <c r="Q1290" s="745">
        <v>277708.79999999999</v>
      </c>
      <c r="R1290" s="745">
        <v>485990.40000000002</v>
      </c>
      <c r="S1290" s="745">
        <v>301336.46000000002</v>
      </c>
      <c r="T1290" s="745">
        <v>527338.80000000005</v>
      </c>
    </row>
    <row r="1291" spans="1:20">
      <c r="A1291" s="744">
        <v>7</v>
      </c>
      <c r="B1291" s="744" t="s">
        <v>1670</v>
      </c>
      <c r="C1291" s="744"/>
      <c r="D1291" s="744" t="s">
        <v>1240</v>
      </c>
      <c r="E1291" s="744" t="s">
        <v>1430</v>
      </c>
      <c r="F1291" s="744" t="s">
        <v>719</v>
      </c>
      <c r="G1291" s="745">
        <v>91450.8</v>
      </c>
      <c r="H1291" s="745">
        <v>160038.89000000001</v>
      </c>
      <c r="I1291" s="745">
        <v>119778.08</v>
      </c>
      <c r="J1291" s="745">
        <v>209611.65</v>
      </c>
      <c r="K1291" s="745">
        <v>145085.09</v>
      </c>
      <c r="L1291" s="745">
        <v>253898.9</v>
      </c>
      <c r="M1291" s="745">
        <v>177476.19</v>
      </c>
      <c r="N1291" s="745">
        <v>310583.33</v>
      </c>
      <c r="O1291" s="745">
        <v>210513.29</v>
      </c>
      <c r="P1291" s="745">
        <v>368398.26</v>
      </c>
      <c r="Q1291" s="745">
        <v>231963.34</v>
      </c>
      <c r="R1291" s="745">
        <v>405935.85</v>
      </c>
      <c r="S1291" s="745">
        <v>252007.04000000001</v>
      </c>
      <c r="T1291" s="745">
        <v>441012.32</v>
      </c>
    </row>
    <row r="1292" spans="1:20">
      <c r="A1292" s="744">
        <v>7</v>
      </c>
      <c r="B1292" s="744" t="s">
        <v>1670</v>
      </c>
      <c r="C1292" s="744"/>
      <c r="D1292" s="744" t="s">
        <v>1240</v>
      </c>
      <c r="E1292" s="744" t="s">
        <v>1430</v>
      </c>
      <c r="F1292" s="744" t="s">
        <v>726</v>
      </c>
      <c r="G1292" s="745">
        <v>87350.43</v>
      </c>
      <c r="H1292" s="745">
        <v>152863.26</v>
      </c>
      <c r="I1292" s="745">
        <v>119102.25</v>
      </c>
      <c r="J1292" s="745">
        <v>208428.94</v>
      </c>
      <c r="K1292" s="745">
        <v>150807.56</v>
      </c>
      <c r="L1292" s="745">
        <v>263913.23</v>
      </c>
      <c r="M1292" s="745">
        <v>198767.28</v>
      </c>
      <c r="N1292" s="745">
        <v>347842.73</v>
      </c>
      <c r="O1292" s="745">
        <v>246293.97</v>
      </c>
      <c r="P1292" s="745">
        <v>431014.44</v>
      </c>
      <c r="Q1292" s="745">
        <v>277497.28999999998</v>
      </c>
      <c r="R1292" s="745">
        <v>485620.25</v>
      </c>
      <c r="S1292" s="745">
        <v>308315.69</v>
      </c>
      <c r="T1292" s="745">
        <v>539552.46</v>
      </c>
    </row>
    <row r="1293" spans="1:20">
      <c r="A1293" s="744">
        <v>7</v>
      </c>
      <c r="B1293" s="744" t="s">
        <v>1670</v>
      </c>
      <c r="C1293" s="744"/>
      <c r="D1293" s="744" t="s">
        <v>1240</v>
      </c>
      <c r="E1293" s="744" t="s">
        <v>1430</v>
      </c>
      <c r="F1293" s="744" t="s">
        <v>301</v>
      </c>
      <c r="G1293" s="745">
        <v>93828.08</v>
      </c>
      <c r="H1293" s="745">
        <v>150124.92000000001</v>
      </c>
      <c r="I1293" s="745">
        <v>131359.31</v>
      </c>
      <c r="J1293" s="745">
        <v>210174.89</v>
      </c>
      <c r="K1293" s="745">
        <v>168890.54</v>
      </c>
      <c r="L1293" s="745">
        <v>270224.86</v>
      </c>
      <c r="M1293" s="745">
        <v>225187.38</v>
      </c>
      <c r="N1293" s="745">
        <v>360299.82</v>
      </c>
      <c r="O1293" s="745">
        <v>281484.23</v>
      </c>
      <c r="P1293" s="745">
        <v>450374.77</v>
      </c>
      <c r="Q1293" s="745">
        <v>319015.46000000002</v>
      </c>
      <c r="R1293" s="745">
        <v>510424.74</v>
      </c>
      <c r="S1293" s="745">
        <v>356546.69</v>
      </c>
      <c r="T1293" s="745">
        <v>570474.71</v>
      </c>
    </row>
    <row r="1294" spans="1:20">
      <c r="A1294" s="744">
        <v>7</v>
      </c>
      <c r="B1294" s="744" t="s">
        <v>1670</v>
      </c>
      <c r="C1294" s="744"/>
      <c r="D1294" s="744" t="s">
        <v>1240</v>
      </c>
      <c r="E1294" s="744" t="s">
        <v>1472</v>
      </c>
      <c r="F1294" s="744" t="s">
        <v>712</v>
      </c>
      <c r="G1294" s="745">
        <v>105530.18</v>
      </c>
      <c r="H1294" s="745">
        <v>184677.82</v>
      </c>
      <c r="I1294" s="745">
        <v>136786.73000000001</v>
      </c>
      <c r="J1294" s="745">
        <v>239376.78</v>
      </c>
      <c r="K1294" s="745">
        <v>163374.89000000001</v>
      </c>
      <c r="L1294" s="745">
        <v>285906.05</v>
      </c>
      <c r="M1294" s="745">
        <v>194594.81</v>
      </c>
      <c r="N1294" s="745">
        <v>340540.91</v>
      </c>
      <c r="O1294" s="745">
        <v>228946.19</v>
      </c>
      <c r="P1294" s="745">
        <v>400655.83</v>
      </c>
      <c r="Q1294" s="745">
        <v>250987.14</v>
      </c>
      <c r="R1294" s="745">
        <v>439227.49</v>
      </c>
      <c r="S1294" s="745">
        <v>272257.28000000003</v>
      </c>
      <c r="T1294" s="745">
        <v>476450.24</v>
      </c>
    </row>
    <row r="1295" spans="1:20">
      <c r="A1295" s="744">
        <v>7</v>
      </c>
      <c r="B1295" s="744" t="s">
        <v>1670</v>
      </c>
      <c r="C1295" s="744"/>
      <c r="D1295" s="744" t="s">
        <v>1240</v>
      </c>
      <c r="E1295" s="744" t="s">
        <v>1472</v>
      </c>
      <c r="F1295" s="744" t="s">
        <v>719</v>
      </c>
      <c r="G1295" s="745">
        <v>83517.78</v>
      </c>
      <c r="H1295" s="745">
        <v>146156.12</v>
      </c>
      <c r="I1295" s="745">
        <v>109244.66</v>
      </c>
      <c r="J1295" s="745">
        <v>191178.15</v>
      </c>
      <c r="K1295" s="745">
        <v>132174.74</v>
      </c>
      <c r="L1295" s="745">
        <v>231305.8</v>
      </c>
      <c r="M1295" s="745">
        <v>161413.97</v>
      </c>
      <c r="N1295" s="745">
        <v>282474.44</v>
      </c>
      <c r="O1295" s="745">
        <v>191332.06</v>
      </c>
      <c r="P1295" s="745">
        <v>334831.11</v>
      </c>
      <c r="Q1295" s="745">
        <v>210748.08</v>
      </c>
      <c r="R1295" s="745">
        <v>368809.14</v>
      </c>
      <c r="S1295" s="745">
        <v>228865.67</v>
      </c>
      <c r="T1295" s="745">
        <v>400514.92</v>
      </c>
    </row>
    <row r="1296" spans="1:20">
      <c r="A1296" s="744">
        <v>7</v>
      </c>
      <c r="B1296" s="744" t="s">
        <v>1670</v>
      </c>
      <c r="C1296" s="744"/>
      <c r="D1296" s="744" t="s">
        <v>1240</v>
      </c>
      <c r="E1296" s="744" t="s">
        <v>1472</v>
      </c>
      <c r="F1296" s="744" t="s">
        <v>726</v>
      </c>
      <c r="G1296" s="745">
        <v>80276.820000000007</v>
      </c>
      <c r="H1296" s="745">
        <v>140484.43</v>
      </c>
      <c r="I1296" s="745">
        <v>109582.98</v>
      </c>
      <c r="J1296" s="745">
        <v>191770.21</v>
      </c>
      <c r="K1296" s="745">
        <v>138848.22</v>
      </c>
      <c r="L1296" s="745">
        <v>242984.38</v>
      </c>
      <c r="M1296" s="745">
        <v>183099.48</v>
      </c>
      <c r="N1296" s="745">
        <v>320424.09000000003</v>
      </c>
      <c r="O1296" s="745">
        <v>226969.84</v>
      </c>
      <c r="P1296" s="745">
        <v>397197.21</v>
      </c>
      <c r="Q1296" s="745">
        <v>255793.52</v>
      </c>
      <c r="R1296" s="745">
        <v>447638.65</v>
      </c>
      <c r="S1296" s="745">
        <v>284278.62</v>
      </c>
      <c r="T1296" s="745">
        <v>497487.58</v>
      </c>
    </row>
    <row r="1297" spans="1:20">
      <c r="A1297" s="744">
        <v>7</v>
      </c>
      <c r="B1297" s="744" t="s">
        <v>1670</v>
      </c>
      <c r="C1297" s="744"/>
      <c r="D1297" s="744" t="s">
        <v>1240</v>
      </c>
      <c r="E1297" s="744" t="s">
        <v>1472</v>
      </c>
      <c r="F1297" s="744" t="s">
        <v>301</v>
      </c>
      <c r="G1297" s="745">
        <v>85357.45</v>
      </c>
      <c r="H1297" s="745">
        <v>136571.93</v>
      </c>
      <c r="I1297" s="745">
        <v>119500.44</v>
      </c>
      <c r="J1297" s="745">
        <v>191200.7</v>
      </c>
      <c r="K1297" s="745">
        <v>153643.42000000001</v>
      </c>
      <c r="L1297" s="745">
        <v>245829.47</v>
      </c>
      <c r="M1297" s="745">
        <v>204857.89</v>
      </c>
      <c r="N1297" s="745">
        <v>327772.63</v>
      </c>
      <c r="O1297" s="745">
        <v>256072.36</v>
      </c>
      <c r="P1297" s="745">
        <v>409715.79</v>
      </c>
      <c r="Q1297" s="745">
        <v>290215.34999999998</v>
      </c>
      <c r="R1297" s="745">
        <v>464344.56</v>
      </c>
      <c r="S1297" s="745">
        <v>324358.33</v>
      </c>
      <c r="T1297" s="745">
        <v>518973.33</v>
      </c>
    </row>
    <row r="1298" spans="1:20">
      <c r="A1298" s="744">
        <v>7</v>
      </c>
      <c r="B1298" s="744" t="s">
        <v>1670</v>
      </c>
      <c r="C1298" s="744"/>
      <c r="D1298" s="744" t="s">
        <v>1240</v>
      </c>
      <c r="E1298" s="744" t="s">
        <v>1510</v>
      </c>
      <c r="F1298" s="744" t="s">
        <v>712</v>
      </c>
      <c r="G1298" s="745">
        <v>107787.6</v>
      </c>
      <c r="H1298" s="745">
        <v>188628.3</v>
      </c>
      <c r="I1298" s="745">
        <v>140004.64000000001</v>
      </c>
      <c r="J1298" s="745">
        <v>245008.11</v>
      </c>
      <c r="K1298" s="745">
        <v>167465.03</v>
      </c>
      <c r="L1298" s="745">
        <v>293063.81</v>
      </c>
      <c r="M1298" s="745">
        <v>199820.92</v>
      </c>
      <c r="N1298" s="745">
        <v>349686.61</v>
      </c>
      <c r="O1298" s="745">
        <v>235319.45</v>
      </c>
      <c r="P1298" s="745">
        <v>411809.04</v>
      </c>
      <c r="Q1298" s="745">
        <v>258103.36</v>
      </c>
      <c r="R1298" s="745">
        <v>451680.89</v>
      </c>
      <c r="S1298" s="745">
        <v>280211.95</v>
      </c>
      <c r="T1298" s="745">
        <v>490370.92</v>
      </c>
    </row>
    <row r="1299" spans="1:20">
      <c r="A1299" s="744">
        <v>7</v>
      </c>
      <c r="B1299" s="744" t="s">
        <v>1670</v>
      </c>
      <c r="C1299" s="744"/>
      <c r="D1299" s="744" t="s">
        <v>1240</v>
      </c>
      <c r="E1299" s="744" t="s">
        <v>1510</v>
      </c>
      <c r="F1299" s="744" t="s">
        <v>719</v>
      </c>
      <c r="G1299" s="745">
        <v>83458.100000000006</v>
      </c>
      <c r="H1299" s="745">
        <v>146051.68</v>
      </c>
      <c r="I1299" s="745">
        <v>109563.4</v>
      </c>
      <c r="J1299" s="745">
        <v>191735.95</v>
      </c>
      <c r="K1299" s="745">
        <v>132980.66</v>
      </c>
      <c r="L1299" s="745">
        <v>232716.16</v>
      </c>
      <c r="M1299" s="745">
        <v>163147.35999999999</v>
      </c>
      <c r="N1299" s="745">
        <v>285507.89</v>
      </c>
      <c r="O1299" s="745">
        <v>193745.95</v>
      </c>
      <c r="P1299" s="745">
        <v>339055.42</v>
      </c>
      <c r="Q1299" s="745">
        <v>213628.62</v>
      </c>
      <c r="R1299" s="745">
        <v>373850.08</v>
      </c>
      <c r="S1299" s="745">
        <v>232252.79999999999</v>
      </c>
      <c r="T1299" s="745">
        <v>406442.41</v>
      </c>
    </row>
    <row r="1300" spans="1:20">
      <c r="A1300" s="744">
        <v>7</v>
      </c>
      <c r="B1300" s="744" t="s">
        <v>1670</v>
      </c>
      <c r="C1300" s="744"/>
      <c r="D1300" s="744" t="s">
        <v>1240</v>
      </c>
      <c r="E1300" s="744" t="s">
        <v>1510</v>
      </c>
      <c r="F1300" s="744" t="s">
        <v>726</v>
      </c>
      <c r="G1300" s="745">
        <v>78822.95</v>
      </c>
      <c r="H1300" s="745">
        <v>137940.16</v>
      </c>
      <c r="I1300" s="745">
        <v>107252.34</v>
      </c>
      <c r="J1300" s="745">
        <v>187691.6</v>
      </c>
      <c r="K1300" s="745">
        <v>135636.51</v>
      </c>
      <c r="L1300" s="745">
        <v>237363.9</v>
      </c>
      <c r="M1300" s="745">
        <v>178603.36</v>
      </c>
      <c r="N1300" s="745">
        <v>312555.89</v>
      </c>
      <c r="O1300" s="745">
        <v>221149.22</v>
      </c>
      <c r="P1300" s="745">
        <v>387011.13</v>
      </c>
      <c r="Q1300" s="745">
        <v>249045.35</v>
      </c>
      <c r="R1300" s="745">
        <v>435829.35</v>
      </c>
      <c r="S1300" s="745">
        <v>276567.25</v>
      </c>
      <c r="T1300" s="745">
        <v>483992.69</v>
      </c>
    </row>
    <row r="1301" spans="1:20">
      <c r="A1301" s="744">
        <v>7</v>
      </c>
      <c r="B1301" s="744" t="s">
        <v>1670</v>
      </c>
      <c r="C1301" s="744"/>
      <c r="D1301" s="744" t="s">
        <v>1240</v>
      </c>
      <c r="E1301" s="744" t="s">
        <v>1510</v>
      </c>
      <c r="F1301" s="744" t="s">
        <v>301</v>
      </c>
      <c r="G1301" s="745">
        <v>86215.21</v>
      </c>
      <c r="H1301" s="745">
        <v>137944.34</v>
      </c>
      <c r="I1301" s="745">
        <v>120701.29</v>
      </c>
      <c r="J1301" s="745">
        <v>193122.07</v>
      </c>
      <c r="K1301" s="745">
        <v>155187.38</v>
      </c>
      <c r="L1301" s="745">
        <v>248299.81</v>
      </c>
      <c r="M1301" s="745">
        <v>206916.51</v>
      </c>
      <c r="N1301" s="745">
        <v>331066.40999999997</v>
      </c>
      <c r="O1301" s="745">
        <v>258645.63</v>
      </c>
      <c r="P1301" s="745">
        <v>413833.02</v>
      </c>
      <c r="Q1301" s="745">
        <v>293131.71999999997</v>
      </c>
      <c r="R1301" s="745">
        <v>469010.75</v>
      </c>
      <c r="S1301" s="745">
        <v>327617.8</v>
      </c>
      <c r="T1301" s="745">
        <v>524188.49</v>
      </c>
    </row>
    <row r="1302" spans="1:20">
      <c r="A1302" s="744">
        <v>7</v>
      </c>
      <c r="B1302" s="744" t="s">
        <v>1670</v>
      </c>
      <c r="C1302" s="744"/>
      <c r="D1302" s="744" t="s">
        <v>1240</v>
      </c>
      <c r="E1302" s="744" t="s">
        <v>1544</v>
      </c>
      <c r="F1302" s="744" t="s">
        <v>712</v>
      </c>
      <c r="G1302" s="745">
        <v>101485.93</v>
      </c>
      <c r="H1302" s="745">
        <v>177600.38</v>
      </c>
      <c r="I1302" s="745">
        <v>131787.89000000001</v>
      </c>
      <c r="J1302" s="745">
        <v>230628.81</v>
      </c>
      <c r="K1302" s="745">
        <v>157610.04999999999</v>
      </c>
      <c r="L1302" s="745">
        <v>275817.58</v>
      </c>
      <c r="M1302" s="745">
        <v>188023.67999999999</v>
      </c>
      <c r="N1302" s="745">
        <v>329041.45</v>
      </c>
      <c r="O1302" s="745">
        <v>221402.27</v>
      </c>
      <c r="P1302" s="745">
        <v>387453.96</v>
      </c>
      <c r="Q1302" s="745">
        <v>242824.8</v>
      </c>
      <c r="R1302" s="745">
        <v>424943.4</v>
      </c>
      <c r="S1302" s="745">
        <v>263599.39</v>
      </c>
      <c r="T1302" s="745">
        <v>461298.93</v>
      </c>
    </row>
    <row r="1303" spans="1:20">
      <c r="A1303" s="744">
        <v>7</v>
      </c>
      <c r="B1303" s="744" t="s">
        <v>1670</v>
      </c>
      <c r="C1303" s="744"/>
      <c r="D1303" s="744" t="s">
        <v>1240</v>
      </c>
      <c r="E1303" s="744" t="s">
        <v>1544</v>
      </c>
      <c r="F1303" s="744" t="s">
        <v>719</v>
      </c>
      <c r="G1303" s="745">
        <v>78778.399999999994</v>
      </c>
      <c r="H1303" s="745">
        <v>137862.20000000001</v>
      </c>
      <c r="I1303" s="745">
        <v>103376.07</v>
      </c>
      <c r="J1303" s="745">
        <v>180908.12</v>
      </c>
      <c r="K1303" s="745">
        <v>125424.63</v>
      </c>
      <c r="L1303" s="745">
        <v>219493.1</v>
      </c>
      <c r="M1303" s="745">
        <v>153795.03</v>
      </c>
      <c r="N1303" s="745">
        <v>269141.3</v>
      </c>
      <c r="O1303" s="745">
        <v>182600.33</v>
      </c>
      <c r="P1303" s="745">
        <v>319550.57</v>
      </c>
      <c r="Q1303" s="745">
        <v>201315.03</v>
      </c>
      <c r="R1303" s="745">
        <v>352301.31</v>
      </c>
      <c r="S1303" s="745">
        <v>218837.51</v>
      </c>
      <c r="T1303" s="745">
        <v>382965.64</v>
      </c>
    </row>
    <row r="1304" spans="1:20">
      <c r="A1304" s="744">
        <v>7</v>
      </c>
      <c r="B1304" s="744" t="s">
        <v>1670</v>
      </c>
      <c r="C1304" s="744"/>
      <c r="D1304" s="744" t="s">
        <v>1240</v>
      </c>
      <c r="E1304" s="744" t="s">
        <v>1544</v>
      </c>
      <c r="F1304" s="744" t="s">
        <v>726</v>
      </c>
      <c r="G1304" s="745">
        <v>74557.45</v>
      </c>
      <c r="H1304" s="745">
        <v>130475.54</v>
      </c>
      <c r="I1304" s="745">
        <v>101487.3</v>
      </c>
      <c r="J1304" s="745">
        <v>177602.77</v>
      </c>
      <c r="K1304" s="745">
        <v>128374.94</v>
      </c>
      <c r="L1304" s="745">
        <v>224656.14</v>
      </c>
      <c r="M1304" s="745">
        <v>169070.95</v>
      </c>
      <c r="N1304" s="745">
        <v>295874.15999999997</v>
      </c>
      <c r="O1304" s="745">
        <v>209374.03</v>
      </c>
      <c r="P1304" s="745">
        <v>366404.55</v>
      </c>
      <c r="Q1304" s="745">
        <v>235806.16</v>
      </c>
      <c r="R1304" s="745">
        <v>412660.78</v>
      </c>
      <c r="S1304" s="745">
        <v>261889.02</v>
      </c>
      <c r="T1304" s="745">
        <v>458305.79</v>
      </c>
    </row>
    <row r="1305" spans="1:20">
      <c r="A1305" s="744">
        <v>7</v>
      </c>
      <c r="B1305" s="744" t="s">
        <v>1670</v>
      </c>
      <c r="C1305" s="744"/>
      <c r="D1305" s="744" t="s">
        <v>1240</v>
      </c>
      <c r="E1305" s="744" t="s">
        <v>1544</v>
      </c>
      <c r="F1305" s="744" t="s">
        <v>301</v>
      </c>
      <c r="G1305" s="745">
        <v>81279.399999999994</v>
      </c>
      <c r="H1305" s="745">
        <v>130047.03999999999</v>
      </c>
      <c r="I1305" s="745">
        <v>113791.16</v>
      </c>
      <c r="J1305" s="745">
        <v>182065.86</v>
      </c>
      <c r="K1305" s="745">
        <v>146302.92000000001</v>
      </c>
      <c r="L1305" s="745">
        <v>234084.68</v>
      </c>
      <c r="M1305" s="745">
        <v>195070.56</v>
      </c>
      <c r="N1305" s="745">
        <v>312112.90000000002</v>
      </c>
      <c r="O1305" s="745">
        <v>243838.2</v>
      </c>
      <c r="P1305" s="745">
        <v>390141.13</v>
      </c>
      <c r="Q1305" s="745">
        <v>276349.96000000002</v>
      </c>
      <c r="R1305" s="745">
        <v>442159.95</v>
      </c>
      <c r="S1305" s="745">
        <v>308861.71999999997</v>
      </c>
      <c r="T1305" s="745">
        <v>494178.76</v>
      </c>
    </row>
    <row r="1306" spans="1:20">
      <c r="A1306" s="744">
        <v>7</v>
      </c>
      <c r="B1306" s="744" t="s">
        <v>1670</v>
      </c>
      <c r="C1306" s="744"/>
      <c r="D1306" s="744" t="s">
        <v>1240</v>
      </c>
      <c r="E1306" s="744" t="s">
        <v>1570</v>
      </c>
      <c r="F1306" s="744" t="s">
        <v>712</v>
      </c>
      <c r="G1306" s="745">
        <v>105732.18</v>
      </c>
      <c r="H1306" s="745">
        <v>185031.31</v>
      </c>
      <c r="I1306" s="745">
        <v>137444.84</v>
      </c>
      <c r="J1306" s="745">
        <v>240528.47</v>
      </c>
      <c r="K1306" s="745">
        <v>164495.94</v>
      </c>
      <c r="L1306" s="745">
        <v>287867.90000000002</v>
      </c>
      <c r="M1306" s="745">
        <v>196411.23</v>
      </c>
      <c r="N1306" s="745">
        <v>343719.64</v>
      </c>
      <c r="O1306" s="745">
        <v>231388.19</v>
      </c>
      <c r="P1306" s="745">
        <v>404929.34</v>
      </c>
      <c r="Q1306" s="745">
        <v>253839.93</v>
      </c>
      <c r="R1306" s="745">
        <v>444219.87</v>
      </c>
      <c r="S1306" s="745">
        <v>275671.40999999997</v>
      </c>
      <c r="T1306" s="745">
        <v>482424.96</v>
      </c>
    </row>
    <row r="1307" spans="1:20">
      <c r="A1307" s="744">
        <v>7</v>
      </c>
      <c r="B1307" s="744" t="s">
        <v>1670</v>
      </c>
      <c r="C1307" s="744"/>
      <c r="D1307" s="744" t="s">
        <v>1240</v>
      </c>
      <c r="E1307" s="744" t="s">
        <v>1570</v>
      </c>
      <c r="F1307" s="744" t="s">
        <v>719</v>
      </c>
      <c r="G1307" s="745">
        <v>81170.97</v>
      </c>
      <c r="H1307" s="745">
        <v>142049.20000000001</v>
      </c>
      <c r="I1307" s="745">
        <v>106713.69</v>
      </c>
      <c r="J1307" s="745">
        <v>186748.95</v>
      </c>
      <c r="K1307" s="745">
        <v>129683.15</v>
      </c>
      <c r="L1307" s="745">
        <v>226945.51</v>
      </c>
      <c r="M1307" s="745">
        <v>159388.4</v>
      </c>
      <c r="N1307" s="745">
        <v>278929.69</v>
      </c>
      <c r="O1307" s="745">
        <v>189418.76</v>
      </c>
      <c r="P1307" s="745">
        <v>331482.82</v>
      </c>
      <c r="Q1307" s="745">
        <v>208941.61</v>
      </c>
      <c r="R1307" s="745">
        <v>365647.82</v>
      </c>
      <c r="S1307" s="745">
        <v>227255.5</v>
      </c>
      <c r="T1307" s="745">
        <v>397697.13</v>
      </c>
    </row>
    <row r="1308" spans="1:20">
      <c r="A1308" s="744">
        <v>7</v>
      </c>
      <c r="B1308" s="744" t="s">
        <v>1670</v>
      </c>
      <c r="C1308" s="744"/>
      <c r="D1308" s="744" t="s">
        <v>1240</v>
      </c>
      <c r="E1308" s="744" t="s">
        <v>1570</v>
      </c>
      <c r="F1308" s="744" t="s">
        <v>726</v>
      </c>
      <c r="G1308" s="745">
        <v>76125</v>
      </c>
      <c r="H1308" s="745">
        <v>133218.75</v>
      </c>
      <c r="I1308" s="745">
        <v>103445.69</v>
      </c>
      <c r="J1308" s="745">
        <v>181029.96</v>
      </c>
      <c r="K1308" s="745">
        <v>130720.73</v>
      </c>
      <c r="L1308" s="745">
        <v>228761.28</v>
      </c>
      <c r="M1308" s="745">
        <v>172027.61</v>
      </c>
      <c r="N1308" s="745">
        <v>301048.31</v>
      </c>
      <c r="O1308" s="745">
        <v>212909.47</v>
      </c>
      <c r="P1308" s="745">
        <v>372591.57</v>
      </c>
      <c r="Q1308" s="745">
        <v>239691.82</v>
      </c>
      <c r="R1308" s="745">
        <v>419460.68</v>
      </c>
      <c r="S1308" s="745">
        <v>266096.38</v>
      </c>
      <c r="T1308" s="745">
        <v>465668.67</v>
      </c>
    </row>
    <row r="1309" spans="1:20">
      <c r="A1309" s="744">
        <v>7</v>
      </c>
      <c r="B1309" s="744" t="s">
        <v>1670</v>
      </c>
      <c r="C1309" s="744"/>
      <c r="D1309" s="744" t="s">
        <v>1240</v>
      </c>
      <c r="E1309" s="744" t="s">
        <v>1570</v>
      </c>
      <c r="F1309" s="744" t="s">
        <v>301</v>
      </c>
      <c r="G1309" s="745">
        <v>84206.36</v>
      </c>
      <c r="H1309" s="745">
        <v>134730.18</v>
      </c>
      <c r="I1309" s="745">
        <v>117888.91</v>
      </c>
      <c r="J1309" s="745">
        <v>188622.26</v>
      </c>
      <c r="K1309" s="745">
        <v>151571.45000000001</v>
      </c>
      <c r="L1309" s="745">
        <v>242514.33</v>
      </c>
      <c r="M1309" s="745">
        <v>202095.27</v>
      </c>
      <c r="N1309" s="745">
        <v>323352.44</v>
      </c>
      <c r="O1309" s="745">
        <v>252619.09</v>
      </c>
      <c r="P1309" s="745">
        <v>404190.55</v>
      </c>
      <c r="Q1309" s="745">
        <v>286301.63</v>
      </c>
      <c r="R1309" s="745">
        <v>458082.62</v>
      </c>
      <c r="S1309" s="745">
        <v>319984.18</v>
      </c>
      <c r="T1309" s="745">
        <v>511974.69</v>
      </c>
    </row>
    <row r="1310" spans="1:20">
      <c r="A1310" s="744">
        <v>7</v>
      </c>
      <c r="B1310" s="744" t="s">
        <v>1670</v>
      </c>
      <c r="C1310" s="744"/>
      <c r="D1310" s="744" t="s">
        <v>1240</v>
      </c>
      <c r="E1310" s="744" t="s">
        <v>1590</v>
      </c>
      <c r="F1310" s="744" t="s">
        <v>712</v>
      </c>
      <c r="G1310" s="745">
        <v>103274.99</v>
      </c>
      <c r="H1310" s="745">
        <v>180731.23</v>
      </c>
      <c r="I1310" s="745">
        <v>133864.68</v>
      </c>
      <c r="J1310" s="745">
        <v>234263.2</v>
      </c>
      <c r="K1310" s="745">
        <v>159885.79999999999</v>
      </c>
      <c r="L1310" s="745">
        <v>279800.15000000002</v>
      </c>
      <c r="M1310" s="745">
        <v>190440.31</v>
      </c>
      <c r="N1310" s="745">
        <v>333270.55</v>
      </c>
      <c r="O1310" s="745">
        <v>224059.16</v>
      </c>
      <c r="P1310" s="745">
        <v>392103.53</v>
      </c>
      <c r="Q1310" s="745">
        <v>245630.12</v>
      </c>
      <c r="R1310" s="745">
        <v>429852.72</v>
      </c>
      <c r="S1310" s="745">
        <v>266447.17</v>
      </c>
      <c r="T1310" s="745">
        <v>466282.55</v>
      </c>
    </row>
    <row r="1311" spans="1:20">
      <c r="A1311" s="744">
        <v>7</v>
      </c>
      <c r="B1311" s="744" t="s">
        <v>1670</v>
      </c>
      <c r="C1311" s="744"/>
      <c r="D1311" s="744" t="s">
        <v>1240</v>
      </c>
      <c r="E1311" s="744" t="s">
        <v>1590</v>
      </c>
      <c r="F1311" s="744" t="s">
        <v>719</v>
      </c>
      <c r="G1311" s="745">
        <v>81726</v>
      </c>
      <c r="H1311" s="745">
        <v>143020.51</v>
      </c>
      <c r="I1311" s="745">
        <v>106902.44</v>
      </c>
      <c r="J1311" s="745">
        <v>187079.28</v>
      </c>
      <c r="K1311" s="745">
        <v>129342.5</v>
      </c>
      <c r="L1311" s="745">
        <v>226349.37</v>
      </c>
      <c r="M1311" s="745">
        <v>157958.01999999999</v>
      </c>
      <c r="N1311" s="745">
        <v>276426.53000000003</v>
      </c>
      <c r="O1311" s="745">
        <v>187236.92</v>
      </c>
      <c r="P1311" s="745">
        <v>327664.59999999998</v>
      </c>
      <c r="Q1311" s="745">
        <v>206238.2</v>
      </c>
      <c r="R1311" s="745">
        <v>360916.86</v>
      </c>
      <c r="S1311" s="745">
        <v>223969.07</v>
      </c>
      <c r="T1311" s="745">
        <v>391945.86</v>
      </c>
    </row>
    <row r="1312" spans="1:20">
      <c r="A1312" s="744">
        <v>7</v>
      </c>
      <c r="B1312" s="744" t="s">
        <v>1670</v>
      </c>
      <c r="C1312" s="744"/>
      <c r="D1312" s="744" t="s">
        <v>1240</v>
      </c>
      <c r="E1312" s="744" t="s">
        <v>1590</v>
      </c>
      <c r="F1312" s="744" t="s">
        <v>726</v>
      </c>
      <c r="G1312" s="745">
        <v>78549.289999999994</v>
      </c>
      <c r="H1312" s="745">
        <v>137461.25</v>
      </c>
      <c r="I1312" s="745">
        <v>107223.47</v>
      </c>
      <c r="J1312" s="745">
        <v>187641.08</v>
      </c>
      <c r="K1312" s="745">
        <v>135857.60999999999</v>
      </c>
      <c r="L1312" s="745">
        <v>237750.82</v>
      </c>
      <c r="M1312" s="745">
        <v>179154.77</v>
      </c>
      <c r="N1312" s="745">
        <v>313520.84999999998</v>
      </c>
      <c r="O1312" s="745">
        <v>222079.04</v>
      </c>
      <c r="P1312" s="745">
        <v>388638.33</v>
      </c>
      <c r="Q1312" s="745">
        <v>250280.91</v>
      </c>
      <c r="R1312" s="745">
        <v>437991.6</v>
      </c>
      <c r="S1312" s="745">
        <v>278151.33</v>
      </c>
      <c r="T1312" s="745">
        <v>486764.82</v>
      </c>
    </row>
    <row r="1313" spans="1:20">
      <c r="A1313" s="744">
        <v>7</v>
      </c>
      <c r="B1313" s="744" t="s">
        <v>1670</v>
      </c>
      <c r="C1313" s="744"/>
      <c r="D1313" s="744" t="s">
        <v>1240</v>
      </c>
      <c r="E1313" s="744" t="s">
        <v>1590</v>
      </c>
      <c r="F1313" s="744" t="s">
        <v>301</v>
      </c>
      <c r="G1313" s="745">
        <v>83529.69</v>
      </c>
      <c r="H1313" s="745">
        <v>133647.5</v>
      </c>
      <c r="I1313" s="745">
        <v>116941.56</v>
      </c>
      <c r="J1313" s="745">
        <v>187106.51</v>
      </c>
      <c r="K1313" s="745">
        <v>150353.44</v>
      </c>
      <c r="L1313" s="745">
        <v>240565.51</v>
      </c>
      <c r="M1313" s="745">
        <v>200471.25</v>
      </c>
      <c r="N1313" s="745">
        <v>320754.01</v>
      </c>
      <c r="O1313" s="745">
        <v>250589.07</v>
      </c>
      <c r="P1313" s="745">
        <v>400942.51</v>
      </c>
      <c r="Q1313" s="745">
        <v>284000.94</v>
      </c>
      <c r="R1313" s="745">
        <v>454401.51</v>
      </c>
      <c r="S1313" s="745">
        <v>317412.82</v>
      </c>
      <c r="T1313" s="745">
        <v>507860.51</v>
      </c>
    </row>
    <row r="1314" spans="1:20">
      <c r="A1314" s="744">
        <v>7</v>
      </c>
      <c r="B1314" s="744" t="s">
        <v>1670</v>
      </c>
      <c r="C1314" s="744"/>
      <c r="D1314" s="744" t="s">
        <v>1240</v>
      </c>
      <c r="E1314" s="744" t="s">
        <v>1604</v>
      </c>
      <c r="F1314" s="744" t="s">
        <v>712</v>
      </c>
      <c r="G1314" s="745">
        <v>106460.23</v>
      </c>
      <c r="H1314" s="745">
        <v>186305.4</v>
      </c>
      <c r="I1314" s="745">
        <v>138181.37</v>
      </c>
      <c r="J1314" s="745">
        <v>241817.39</v>
      </c>
      <c r="K1314" s="745">
        <v>165200.49</v>
      </c>
      <c r="L1314" s="745">
        <v>289100.86</v>
      </c>
      <c r="M1314" s="745">
        <v>196998.89</v>
      </c>
      <c r="N1314" s="745">
        <v>344748.05</v>
      </c>
      <c r="O1314" s="745">
        <v>231920.18</v>
      </c>
      <c r="P1314" s="745">
        <v>405860.31</v>
      </c>
      <c r="Q1314" s="745">
        <v>254331.28</v>
      </c>
      <c r="R1314" s="745">
        <v>445079.75</v>
      </c>
      <c r="S1314" s="745">
        <v>276037.34000000003</v>
      </c>
      <c r="T1314" s="745">
        <v>483065.35</v>
      </c>
    </row>
    <row r="1315" spans="1:20">
      <c r="A1315" s="744">
        <v>7</v>
      </c>
      <c r="B1315" s="744" t="s">
        <v>1670</v>
      </c>
      <c r="C1315" s="744"/>
      <c r="D1315" s="744" t="s">
        <v>1240</v>
      </c>
      <c r="E1315" s="744" t="s">
        <v>1604</v>
      </c>
      <c r="F1315" s="744" t="s">
        <v>719</v>
      </c>
      <c r="G1315" s="745">
        <v>83057.570000000007</v>
      </c>
      <c r="H1315" s="745">
        <v>145350.75</v>
      </c>
      <c r="I1315" s="745">
        <v>108899.79</v>
      </c>
      <c r="J1315" s="745">
        <v>190574.64</v>
      </c>
      <c r="K1315" s="745">
        <v>132029.81</v>
      </c>
      <c r="L1315" s="745">
        <v>231052.17</v>
      </c>
      <c r="M1315" s="745">
        <v>161722.41</v>
      </c>
      <c r="N1315" s="745">
        <v>283014.21999999997</v>
      </c>
      <c r="O1315" s="745">
        <v>191930.43</v>
      </c>
      <c r="P1315" s="745">
        <v>335878.25</v>
      </c>
      <c r="Q1315" s="745">
        <v>211550.81</v>
      </c>
      <c r="R1315" s="745">
        <v>370213.92</v>
      </c>
      <c r="S1315" s="745">
        <v>229905.2</v>
      </c>
      <c r="T1315" s="745">
        <v>402334.11</v>
      </c>
    </row>
    <row r="1316" spans="1:20">
      <c r="A1316" s="744">
        <v>7</v>
      </c>
      <c r="B1316" s="744" t="s">
        <v>1670</v>
      </c>
      <c r="C1316" s="744"/>
      <c r="D1316" s="744" t="s">
        <v>1240</v>
      </c>
      <c r="E1316" s="744" t="s">
        <v>1604</v>
      </c>
      <c r="F1316" s="744" t="s">
        <v>726</v>
      </c>
      <c r="G1316" s="745">
        <v>78929.600000000006</v>
      </c>
      <c r="H1316" s="745">
        <v>138126.79999999999</v>
      </c>
      <c r="I1316" s="745">
        <v>107519.74</v>
      </c>
      <c r="J1316" s="745">
        <v>188159.55</v>
      </c>
      <c r="K1316" s="745">
        <v>136066.38</v>
      </c>
      <c r="L1316" s="745">
        <v>238116.17</v>
      </c>
      <c r="M1316" s="745">
        <v>179262.06</v>
      </c>
      <c r="N1316" s="745">
        <v>313708.61</v>
      </c>
      <c r="O1316" s="745">
        <v>222052.78</v>
      </c>
      <c r="P1316" s="745">
        <v>388592.36</v>
      </c>
      <c r="Q1316" s="745">
        <v>250129.97</v>
      </c>
      <c r="R1316" s="745">
        <v>437727.45</v>
      </c>
      <c r="S1316" s="745">
        <v>277847.2</v>
      </c>
      <c r="T1316" s="745">
        <v>486232.59</v>
      </c>
    </row>
    <row r="1317" spans="1:20">
      <c r="A1317" s="744">
        <v>7</v>
      </c>
      <c r="B1317" s="744" t="s">
        <v>1670</v>
      </c>
      <c r="C1317" s="744"/>
      <c r="D1317" s="744" t="s">
        <v>1240</v>
      </c>
      <c r="E1317" s="744" t="s">
        <v>1604</v>
      </c>
      <c r="F1317" s="744" t="s">
        <v>301</v>
      </c>
      <c r="G1317" s="745">
        <v>85482.41</v>
      </c>
      <c r="H1317" s="745">
        <v>136771.85999999999</v>
      </c>
      <c r="I1317" s="745">
        <v>119675.38</v>
      </c>
      <c r="J1317" s="745">
        <v>191480.6</v>
      </c>
      <c r="K1317" s="745">
        <v>153868.34</v>
      </c>
      <c r="L1317" s="745">
        <v>246189.35</v>
      </c>
      <c r="M1317" s="745">
        <v>205157.79</v>
      </c>
      <c r="N1317" s="745">
        <v>328252.46000000002</v>
      </c>
      <c r="O1317" s="745">
        <v>256447.23</v>
      </c>
      <c r="P1317" s="745">
        <v>410315.58</v>
      </c>
      <c r="Q1317" s="745">
        <v>290640.2</v>
      </c>
      <c r="R1317" s="745">
        <v>465024.32</v>
      </c>
      <c r="S1317" s="745">
        <v>324833.15999999997</v>
      </c>
      <c r="T1317" s="745">
        <v>519733.07</v>
      </c>
    </row>
    <row r="1318" spans="1:20">
      <c r="A1318" s="744">
        <v>7</v>
      </c>
      <c r="B1318" s="744" t="s">
        <v>1670</v>
      </c>
      <c r="C1318" s="744"/>
      <c r="D1318" s="744" t="s">
        <v>1241</v>
      </c>
      <c r="E1318" s="744" t="s">
        <v>1294</v>
      </c>
      <c r="F1318" s="744" t="s">
        <v>712</v>
      </c>
      <c r="G1318" s="745">
        <v>99030.97</v>
      </c>
      <c r="H1318" s="745">
        <v>173304.19</v>
      </c>
      <c r="I1318" s="745">
        <v>128503.59</v>
      </c>
      <c r="J1318" s="745">
        <v>224881.29</v>
      </c>
      <c r="K1318" s="745">
        <v>153600.95999999999</v>
      </c>
      <c r="L1318" s="745">
        <v>268801.67</v>
      </c>
      <c r="M1318" s="745">
        <v>183124.4</v>
      </c>
      <c r="N1318" s="745">
        <v>320467.69</v>
      </c>
      <c r="O1318" s="745">
        <v>215559.47</v>
      </c>
      <c r="P1318" s="745">
        <v>377229.08</v>
      </c>
      <c r="Q1318" s="745">
        <v>236374.2</v>
      </c>
      <c r="R1318" s="745">
        <v>413654.86</v>
      </c>
      <c r="S1318" s="745">
        <v>256519.71</v>
      </c>
      <c r="T1318" s="745">
        <v>448909.5</v>
      </c>
    </row>
    <row r="1319" spans="1:20">
      <c r="A1319" s="744">
        <v>7</v>
      </c>
      <c r="B1319" s="744" t="s">
        <v>1670</v>
      </c>
      <c r="C1319" s="744"/>
      <c r="D1319" s="744" t="s">
        <v>1241</v>
      </c>
      <c r="E1319" s="744" t="s">
        <v>1294</v>
      </c>
      <c r="F1319" s="744" t="s">
        <v>719</v>
      </c>
      <c r="G1319" s="745">
        <v>77481.98</v>
      </c>
      <c r="H1319" s="745">
        <v>135593.47</v>
      </c>
      <c r="I1319" s="745">
        <v>101541.35</v>
      </c>
      <c r="J1319" s="745">
        <v>177697.37</v>
      </c>
      <c r="K1319" s="745">
        <v>123057.65</v>
      </c>
      <c r="L1319" s="745">
        <v>215350.89</v>
      </c>
      <c r="M1319" s="745">
        <v>150642.1</v>
      </c>
      <c r="N1319" s="745">
        <v>263623.67</v>
      </c>
      <c r="O1319" s="745">
        <v>178737.23</v>
      </c>
      <c r="P1319" s="745">
        <v>312790.15000000002</v>
      </c>
      <c r="Q1319" s="745">
        <v>196982.28</v>
      </c>
      <c r="R1319" s="745">
        <v>344719</v>
      </c>
      <c r="S1319" s="745">
        <v>214041.61</v>
      </c>
      <c r="T1319" s="745">
        <v>374572.81</v>
      </c>
    </row>
    <row r="1320" spans="1:20">
      <c r="A1320" s="744">
        <v>7</v>
      </c>
      <c r="B1320" s="744" t="s">
        <v>1670</v>
      </c>
      <c r="C1320" s="744"/>
      <c r="D1320" s="744" t="s">
        <v>1241</v>
      </c>
      <c r="E1320" s="744" t="s">
        <v>1294</v>
      </c>
      <c r="F1320" s="744" t="s">
        <v>726</v>
      </c>
      <c r="G1320" s="745">
        <v>73800.34</v>
      </c>
      <c r="H1320" s="745">
        <v>129150.59</v>
      </c>
      <c r="I1320" s="745">
        <v>100574.95</v>
      </c>
      <c r="J1320" s="745">
        <v>176006.15</v>
      </c>
      <c r="K1320" s="745">
        <v>127309.5</v>
      </c>
      <c r="L1320" s="745">
        <v>222791.63</v>
      </c>
      <c r="M1320" s="745">
        <v>167757.29</v>
      </c>
      <c r="N1320" s="745">
        <v>293575.26</v>
      </c>
      <c r="O1320" s="745">
        <v>207832.2</v>
      </c>
      <c r="P1320" s="745">
        <v>363706.34</v>
      </c>
      <c r="Q1320" s="745">
        <v>234134.49</v>
      </c>
      <c r="R1320" s="745">
        <v>409735.35</v>
      </c>
      <c r="S1320" s="745">
        <v>260105.32</v>
      </c>
      <c r="T1320" s="745">
        <v>455184.31</v>
      </c>
    </row>
    <row r="1321" spans="1:20">
      <c r="A1321" s="744">
        <v>7</v>
      </c>
      <c r="B1321" s="744" t="s">
        <v>1670</v>
      </c>
      <c r="C1321" s="744"/>
      <c r="D1321" s="744" t="s">
        <v>1241</v>
      </c>
      <c r="E1321" s="744" t="s">
        <v>1294</v>
      </c>
      <c r="F1321" s="744" t="s">
        <v>301</v>
      </c>
      <c r="G1321" s="745">
        <v>79632.72</v>
      </c>
      <c r="H1321" s="745">
        <v>127412.35</v>
      </c>
      <c r="I1321" s="745">
        <v>111485.8</v>
      </c>
      <c r="J1321" s="745">
        <v>178377.29</v>
      </c>
      <c r="K1321" s="745">
        <v>143338.89000000001</v>
      </c>
      <c r="L1321" s="745">
        <v>229342.23</v>
      </c>
      <c r="M1321" s="745">
        <v>191118.52</v>
      </c>
      <c r="N1321" s="745">
        <v>305789.64</v>
      </c>
      <c r="O1321" s="745">
        <v>238898.15</v>
      </c>
      <c r="P1321" s="745">
        <v>382237.05</v>
      </c>
      <c r="Q1321" s="745">
        <v>270751.24</v>
      </c>
      <c r="R1321" s="745">
        <v>433201.99</v>
      </c>
      <c r="S1321" s="745">
        <v>302604.33</v>
      </c>
      <c r="T1321" s="745">
        <v>484166.93</v>
      </c>
    </row>
    <row r="1322" spans="1:20">
      <c r="A1322" s="744">
        <v>7</v>
      </c>
      <c r="B1322" s="744" t="s">
        <v>1670</v>
      </c>
      <c r="C1322" s="744"/>
      <c r="D1322" s="744" t="s">
        <v>1241</v>
      </c>
      <c r="E1322" s="744" t="s">
        <v>1341</v>
      </c>
      <c r="F1322" s="744" t="s">
        <v>712</v>
      </c>
      <c r="G1322" s="745">
        <v>102744.49</v>
      </c>
      <c r="H1322" s="745">
        <v>179802.85</v>
      </c>
      <c r="I1322" s="745">
        <v>133194.54999999999</v>
      </c>
      <c r="J1322" s="745">
        <v>233090.46</v>
      </c>
      <c r="K1322" s="745">
        <v>159100.19</v>
      </c>
      <c r="L1322" s="745">
        <v>278425.34000000003</v>
      </c>
      <c r="M1322" s="745">
        <v>189525.83</v>
      </c>
      <c r="N1322" s="745">
        <v>331670.19</v>
      </c>
      <c r="O1322" s="745">
        <v>222996.7</v>
      </c>
      <c r="P1322" s="745">
        <v>390244.23</v>
      </c>
      <c r="Q1322" s="745">
        <v>244473.13</v>
      </c>
      <c r="R1322" s="745">
        <v>427827.99</v>
      </c>
      <c r="S1322" s="745">
        <v>265206.24</v>
      </c>
      <c r="T1322" s="745">
        <v>464110.92</v>
      </c>
    </row>
    <row r="1323" spans="1:20">
      <c r="A1323" s="744">
        <v>7</v>
      </c>
      <c r="B1323" s="744" t="s">
        <v>1670</v>
      </c>
      <c r="C1323" s="744"/>
      <c r="D1323" s="744" t="s">
        <v>1241</v>
      </c>
      <c r="E1323" s="744" t="s">
        <v>1341</v>
      </c>
      <c r="F1323" s="744" t="s">
        <v>719</v>
      </c>
      <c r="G1323" s="745">
        <v>81195.5</v>
      </c>
      <c r="H1323" s="745">
        <v>142092.13</v>
      </c>
      <c r="I1323" s="745">
        <v>106232.31</v>
      </c>
      <c r="J1323" s="745">
        <v>185906.54</v>
      </c>
      <c r="K1323" s="745">
        <v>128556.89</v>
      </c>
      <c r="L1323" s="745">
        <v>224974.56</v>
      </c>
      <c r="M1323" s="745">
        <v>157043.53</v>
      </c>
      <c r="N1323" s="745">
        <v>274826.18</v>
      </c>
      <c r="O1323" s="745">
        <v>186174.46</v>
      </c>
      <c r="P1323" s="745">
        <v>325805.3</v>
      </c>
      <c r="Q1323" s="745">
        <v>205081.21</v>
      </c>
      <c r="R1323" s="745">
        <v>358892.13</v>
      </c>
      <c r="S1323" s="745">
        <v>222728.13</v>
      </c>
      <c r="T1323" s="745">
        <v>389774.23</v>
      </c>
    </row>
    <row r="1324" spans="1:20">
      <c r="A1324" s="744">
        <v>7</v>
      </c>
      <c r="B1324" s="744" t="s">
        <v>1670</v>
      </c>
      <c r="C1324" s="744"/>
      <c r="D1324" s="744" t="s">
        <v>1241</v>
      </c>
      <c r="E1324" s="744" t="s">
        <v>1341</v>
      </c>
      <c r="F1324" s="744" t="s">
        <v>726</v>
      </c>
      <c r="G1324" s="745">
        <v>77955.67</v>
      </c>
      <c r="H1324" s="745">
        <v>136422.42000000001</v>
      </c>
      <c r="I1324" s="745">
        <v>106392.41</v>
      </c>
      <c r="J1324" s="745">
        <v>186186.71</v>
      </c>
      <c r="K1324" s="745">
        <v>134789.1</v>
      </c>
      <c r="L1324" s="745">
        <v>235880.92</v>
      </c>
      <c r="M1324" s="745">
        <v>177730.09</v>
      </c>
      <c r="N1324" s="745">
        <v>311027.65000000002</v>
      </c>
      <c r="O1324" s="745">
        <v>220298.19</v>
      </c>
      <c r="P1324" s="745">
        <v>385521.83</v>
      </c>
      <c r="Q1324" s="745">
        <v>248262.61</v>
      </c>
      <c r="R1324" s="745">
        <v>434459.57</v>
      </c>
      <c r="S1324" s="745">
        <v>275895.58</v>
      </c>
      <c r="T1324" s="745">
        <v>482817.26</v>
      </c>
    </row>
    <row r="1325" spans="1:20">
      <c r="A1325" s="744">
        <v>7</v>
      </c>
      <c r="B1325" s="744" t="s">
        <v>1670</v>
      </c>
      <c r="C1325" s="744"/>
      <c r="D1325" s="744" t="s">
        <v>1241</v>
      </c>
      <c r="E1325" s="744" t="s">
        <v>1341</v>
      </c>
      <c r="F1325" s="744" t="s">
        <v>301</v>
      </c>
      <c r="G1325" s="745">
        <v>83042.570000000007</v>
      </c>
      <c r="H1325" s="745">
        <v>132868.10999999999</v>
      </c>
      <c r="I1325" s="745">
        <v>116259.59</v>
      </c>
      <c r="J1325" s="745">
        <v>186015.35</v>
      </c>
      <c r="K1325" s="745">
        <v>149476.62</v>
      </c>
      <c r="L1325" s="745">
        <v>239162.6</v>
      </c>
      <c r="M1325" s="745">
        <v>199302.16</v>
      </c>
      <c r="N1325" s="745">
        <v>318883.46000000002</v>
      </c>
      <c r="O1325" s="745">
        <v>249127.7</v>
      </c>
      <c r="P1325" s="745">
        <v>398604.33</v>
      </c>
      <c r="Q1325" s="745">
        <v>282344.73</v>
      </c>
      <c r="R1325" s="745">
        <v>451751.57</v>
      </c>
      <c r="S1325" s="745">
        <v>315561.76</v>
      </c>
      <c r="T1325" s="745">
        <v>504898.82</v>
      </c>
    </row>
    <row r="1326" spans="1:20">
      <c r="A1326" s="744">
        <v>7</v>
      </c>
      <c r="B1326" s="744" t="s">
        <v>1670</v>
      </c>
      <c r="C1326" s="744"/>
      <c r="D1326" s="744" t="s">
        <v>1241</v>
      </c>
      <c r="E1326" s="744" t="s">
        <v>1386</v>
      </c>
      <c r="F1326" s="744" t="s">
        <v>712</v>
      </c>
      <c r="G1326" s="745">
        <v>94784.72</v>
      </c>
      <c r="H1326" s="745">
        <v>165873.26</v>
      </c>
      <c r="I1326" s="745">
        <v>122846.64</v>
      </c>
      <c r="J1326" s="745">
        <v>214981.62</v>
      </c>
      <c r="K1326" s="745">
        <v>146715.04999999999</v>
      </c>
      <c r="L1326" s="745">
        <v>256751.34</v>
      </c>
      <c r="M1326" s="745">
        <v>174736.85</v>
      </c>
      <c r="N1326" s="745">
        <v>305789.48</v>
      </c>
      <c r="O1326" s="745">
        <v>205573.54</v>
      </c>
      <c r="P1326" s="745">
        <v>359753.69</v>
      </c>
      <c r="Q1326" s="745">
        <v>225359.07</v>
      </c>
      <c r="R1326" s="745">
        <v>394378.37</v>
      </c>
      <c r="S1326" s="745">
        <v>244447.68</v>
      </c>
      <c r="T1326" s="745">
        <v>427783.44</v>
      </c>
    </row>
    <row r="1327" spans="1:20">
      <c r="A1327" s="744">
        <v>7</v>
      </c>
      <c r="B1327" s="744" t="s">
        <v>1670</v>
      </c>
      <c r="C1327" s="744"/>
      <c r="D1327" s="744" t="s">
        <v>1241</v>
      </c>
      <c r="E1327" s="744" t="s">
        <v>1386</v>
      </c>
      <c r="F1327" s="744" t="s">
        <v>719</v>
      </c>
      <c r="G1327" s="745">
        <v>75089.41</v>
      </c>
      <c r="H1327" s="745">
        <v>131406.47</v>
      </c>
      <c r="I1327" s="745">
        <v>98203.73</v>
      </c>
      <c r="J1327" s="745">
        <v>171856.53</v>
      </c>
      <c r="K1327" s="745">
        <v>118799.13</v>
      </c>
      <c r="L1327" s="745">
        <v>207898.48</v>
      </c>
      <c r="M1327" s="745">
        <v>145048.73000000001</v>
      </c>
      <c r="N1327" s="745">
        <v>253835.27</v>
      </c>
      <c r="O1327" s="745">
        <v>171918.79</v>
      </c>
      <c r="P1327" s="745">
        <v>300857.89</v>
      </c>
      <c r="Q1327" s="745">
        <v>189355.7</v>
      </c>
      <c r="R1327" s="745">
        <v>331372.46999999997</v>
      </c>
      <c r="S1327" s="745">
        <v>205623.6</v>
      </c>
      <c r="T1327" s="745">
        <v>359841.31</v>
      </c>
    </row>
    <row r="1328" spans="1:20">
      <c r="A1328" s="744">
        <v>7</v>
      </c>
      <c r="B1328" s="744" t="s">
        <v>1670</v>
      </c>
      <c r="C1328" s="744"/>
      <c r="D1328" s="744" t="s">
        <v>1241</v>
      </c>
      <c r="E1328" s="744" t="s">
        <v>1386</v>
      </c>
      <c r="F1328" s="744" t="s">
        <v>726</v>
      </c>
      <c r="G1328" s="745">
        <v>72232.789999999994</v>
      </c>
      <c r="H1328" s="745">
        <v>126407.38</v>
      </c>
      <c r="I1328" s="745">
        <v>98616.55</v>
      </c>
      <c r="J1328" s="745">
        <v>172578.96</v>
      </c>
      <c r="K1328" s="745">
        <v>124963.7</v>
      </c>
      <c r="L1328" s="745">
        <v>218686.48</v>
      </c>
      <c r="M1328" s="745">
        <v>164800.63</v>
      </c>
      <c r="N1328" s="745">
        <v>288401.11</v>
      </c>
      <c r="O1328" s="745">
        <v>204296.75</v>
      </c>
      <c r="P1328" s="745">
        <v>357519.32</v>
      </c>
      <c r="Q1328" s="745">
        <v>230248.82</v>
      </c>
      <c r="R1328" s="745">
        <v>402935.44</v>
      </c>
      <c r="S1328" s="745">
        <v>255897.96</v>
      </c>
      <c r="T1328" s="745">
        <v>447821.42</v>
      </c>
    </row>
    <row r="1329" spans="1:20">
      <c r="A1329" s="744">
        <v>7</v>
      </c>
      <c r="B1329" s="744" t="s">
        <v>1670</v>
      </c>
      <c r="C1329" s="744"/>
      <c r="D1329" s="744" t="s">
        <v>1241</v>
      </c>
      <c r="E1329" s="744" t="s">
        <v>1386</v>
      </c>
      <c r="F1329" s="744" t="s">
        <v>301</v>
      </c>
      <c r="G1329" s="745">
        <v>76705.75</v>
      </c>
      <c r="H1329" s="745">
        <v>122729.21</v>
      </c>
      <c r="I1329" s="745">
        <v>107388.05</v>
      </c>
      <c r="J1329" s="745">
        <v>171820.89</v>
      </c>
      <c r="K1329" s="745">
        <v>138070.35999999999</v>
      </c>
      <c r="L1329" s="745">
        <v>220912.57</v>
      </c>
      <c r="M1329" s="745">
        <v>184093.81</v>
      </c>
      <c r="N1329" s="745">
        <v>294550.09999999998</v>
      </c>
      <c r="O1329" s="745">
        <v>230117.26</v>
      </c>
      <c r="P1329" s="745">
        <v>368187.62</v>
      </c>
      <c r="Q1329" s="745">
        <v>260799.56</v>
      </c>
      <c r="R1329" s="745">
        <v>417279.3</v>
      </c>
      <c r="S1329" s="745">
        <v>291481.86</v>
      </c>
      <c r="T1329" s="745">
        <v>466370.98</v>
      </c>
    </row>
    <row r="1330" spans="1:20">
      <c r="A1330" s="744">
        <v>7</v>
      </c>
      <c r="B1330" s="744" t="s">
        <v>1670</v>
      </c>
      <c r="C1330" s="744"/>
      <c r="D1330" s="744" t="s">
        <v>1241</v>
      </c>
      <c r="E1330" s="744" t="s">
        <v>1431</v>
      </c>
      <c r="F1330" s="744" t="s">
        <v>712</v>
      </c>
      <c r="G1330" s="745">
        <v>115878.33</v>
      </c>
      <c r="H1330" s="745">
        <v>202787.08</v>
      </c>
      <c r="I1330" s="745">
        <v>150298.19</v>
      </c>
      <c r="J1330" s="745">
        <v>263021.83</v>
      </c>
      <c r="K1330" s="745">
        <v>179595.79</v>
      </c>
      <c r="L1330" s="745">
        <v>314292.64</v>
      </c>
      <c r="M1330" s="745">
        <v>214034.81</v>
      </c>
      <c r="N1330" s="745">
        <v>374560.92</v>
      </c>
      <c r="O1330" s="745">
        <v>251893.56</v>
      </c>
      <c r="P1330" s="745">
        <v>440813.74</v>
      </c>
      <c r="Q1330" s="745">
        <v>276187.28000000003</v>
      </c>
      <c r="R1330" s="745">
        <v>483327.75</v>
      </c>
      <c r="S1330" s="745">
        <v>299672.34000000003</v>
      </c>
      <c r="T1330" s="745">
        <v>524426.59</v>
      </c>
    </row>
    <row r="1331" spans="1:20">
      <c r="A1331" s="744">
        <v>7</v>
      </c>
      <c r="B1331" s="744" t="s">
        <v>1670</v>
      </c>
      <c r="C1331" s="744"/>
      <c r="D1331" s="744" t="s">
        <v>1241</v>
      </c>
      <c r="E1331" s="744" t="s">
        <v>1431</v>
      </c>
      <c r="F1331" s="744" t="s">
        <v>719</v>
      </c>
      <c r="G1331" s="745">
        <v>91085.41</v>
      </c>
      <c r="H1331" s="745">
        <v>159399.47</v>
      </c>
      <c r="I1331" s="745">
        <v>119277.11</v>
      </c>
      <c r="J1331" s="745">
        <v>208734.95</v>
      </c>
      <c r="K1331" s="745">
        <v>144454.57</v>
      </c>
      <c r="L1331" s="745">
        <v>252795.5</v>
      </c>
      <c r="M1331" s="745">
        <v>176662.71</v>
      </c>
      <c r="N1331" s="745">
        <v>309159.74</v>
      </c>
      <c r="O1331" s="745">
        <v>209528.18</v>
      </c>
      <c r="P1331" s="745">
        <v>366674.32</v>
      </c>
      <c r="Q1331" s="745">
        <v>230865.4</v>
      </c>
      <c r="R1331" s="745">
        <v>404014.44</v>
      </c>
      <c r="S1331" s="745">
        <v>250799.67</v>
      </c>
      <c r="T1331" s="745">
        <v>438899.43</v>
      </c>
    </row>
    <row r="1332" spans="1:20">
      <c r="A1332" s="744">
        <v>7</v>
      </c>
      <c r="B1332" s="744" t="s">
        <v>1670</v>
      </c>
      <c r="C1332" s="744"/>
      <c r="D1332" s="744" t="s">
        <v>1241</v>
      </c>
      <c r="E1332" s="744" t="s">
        <v>1431</v>
      </c>
      <c r="F1332" s="744" t="s">
        <v>726</v>
      </c>
      <c r="G1332" s="745">
        <v>87080.29</v>
      </c>
      <c r="H1332" s="745">
        <v>152390.5</v>
      </c>
      <c r="I1332" s="745">
        <v>118753.57</v>
      </c>
      <c r="J1332" s="745">
        <v>207818.75</v>
      </c>
      <c r="K1332" s="745">
        <v>150380.76999999999</v>
      </c>
      <c r="L1332" s="745">
        <v>263166.34999999998</v>
      </c>
      <c r="M1332" s="745">
        <v>198219.61</v>
      </c>
      <c r="N1332" s="745">
        <v>346884.32</v>
      </c>
      <c r="O1332" s="745">
        <v>245629.43</v>
      </c>
      <c r="P1332" s="745">
        <v>429851.5</v>
      </c>
      <c r="Q1332" s="745">
        <v>276759.28999999998</v>
      </c>
      <c r="R1332" s="745">
        <v>484328.76</v>
      </c>
      <c r="S1332" s="745">
        <v>307507.8</v>
      </c>
      <c r="T1332" s="745">
        <v>538138.66</v>
      </c>
    </row>
    <row r="1333" spans="1:20">
      <c r="A1333" s="744">
        <v>7</v>
      </c>
      <c r="B1333" s="744" t="s">
        <v>1670</v>
      </c>
      <c r="C1333" s="744"/>
      <c r="D1333" s="744" t="s">
        <v>1241</v>
      </c>
      <c r="E1333" s="744" t="s">
        <v>1431</v>
      </c>
      <c r="F1333" s="744" t="s">
        <v>301</v>
      </c>
      <c r="G1333" s="745">
        <v>93401.32</v>
      </c>
      <c r="H1333" s="745">
        <v>149442.10999999999</v>
      </c>
      <c r="I1333" s="745">
        <v>130761.84</v>
      </c>
      <c r="J1333" s="745">
        <v>209218.95</v>
      </c>
      <c r="K1333" s="745">
        <v>168122.37</v>
      </c>
      <c r="L1333" s="745">
        <v>268995.78999999998</v>
      </c>
      <c r="M1333" s="745">
        <v>224163.16</v>
      </c>
      <c r="N1333" s="745">
        <v>358661.06</v>
      </c>
      <c r="O1333" s="745">
        <v>280203.95</v>
      </c>
      <c r="P1333" s="745">
        <v>448326.32</v>
      </c>
      <c r="Q1333" s="745">
        <v>317564.46999999997</v>
      </c>
      <c r="R1333" s="745">
        <v>508103.17</v>
      </c>
      <c r="S1333" s="745">
        <v>354925</v>
      </c>
      <c r="T1333" s="745">
        <v>567880.01</v>
      </c>
    </row>
    <row r="1334" spans="1:20">
      <c r="A1334" s="744">
        <v>7</v>
      </c>
      <c r="B1334" s="744" t="s">
        <v>1670</v>
      </c>
      <c r="C1334" s="744"/>
      <c r="D1334" s="744" t="s">
        <v>1241</v>
      </c>
      <c r="E1334" s="744" t="s">
        <v>1473</v>
      </c>
      <c r="F1334" s="744" t="s">
        <v>712</v>
      </c>
      <c r="G1334" s="745">
        <v>92596.11</v>
      </c>
      <c r="H1334" s="745">
        <v>162043.20000000001</v>
      </c>
      <c r="I1334" s="745">
        <v>120045.34</v>
      </c>
      <c r="J1334" s="745">
        <v>210079.35</v>
      </c>
      <c r="K1334" s="745">
        <v>143399.29</v>
      </c>
      <c r="L1334" s="745">
        <v>250948.76</v>
      </c>
      <c r="M1334" s="745">
        <v>170830.62</v>
      </c>
      <c r="N1334" s="745">
        <v>298953.58</v>
      </c>
      <c r="O1334" s="745">
        <v>201005.1</v>
      </c>
      <c r="P1334" s="745">
        <v>351758.92</v>
      </c>
      <c r="Q1334" s="745">
        <v>220366.58</v>
      </c>
      <c r="R1334" s="745">
        <v>385641.51</v>
      </c>
      <c r="S1334" s="745">
        <v>239060.76</v>
      </c>
      <c r="T1334" s="745">
        <v>418356.32</v>
      </c>
    </row>
    <row r="1335" spans="1:20">
      <c r="A1335" s="744">
        <v>7</v>
      </c>
      <c r="B1335" s="744" t="s">
        <v>1670</v>
      </c>
      <c r="C1335" s="744"/>
      <c r="D1335" s="744" t="s">
        <v>1241</v>
      </c>
      <c r="E1335" s="744" t="s">
        <v>1473</v>
      </c>
      <c r="F1335" s="744" t="s">
        <v>719</v>
      </c>
      <c r="G1335" s="745">
        <v>73132.52</v>
      </c>
      <c r="H1335" s="745">
        <v>127981.9</v>
      </c>
      <c r="I1335" s="745">
        <v>95692.35</v>
      </c>
      <c r="J1335" s="745">
        <v>167461.62</v>
      </c>
      <c r="K1335" s="745">
        <v>115811.8</v>
      </c>
      <c r="L1335" s="745">
        <v>202670.64</v>
      </c>
      <c r="M1335" s="745">
        <v>141491.76999999999</v>
      </c>
      <c r="N1335" s="745">
        <v>247610.6</v>
      </c>
      <c r="O1335" s="745">
        <v>167746.29999999999</v>
      </c>
      <c r="P1335" s="745">
        <v>293556.02</v>
      </c>
      <c r="Q1335" s="745">
        <v>184786.78</v>
      </c>
      <c r="R1335" s="745">
        <v>323376.86</v>
      </c>
      <c r="S1335" s="745">
        <v>200693.44</v>
      </c>
      <c r="T1335" s="745">
        <v>351213.51</v>
      </c>
    </row>
    <row r="1336" spans="1:20">
      <c r="A1336" s="744">
        <v>7</v>
      </c>
      <c r="B1336" s="744" t="s">
        <v>1670</v>
      </c>
      <c r="C1336" s="744"/>
      <c r="D1336" s="744" t="s">
        <v>1241</v>
      </c>
      <c r="E1336" s="744" t="s">
        <v>1473</v>
      </c>
      <c r="F1336" s="744" t="s">
        <v>726</v>
      </c>
      <c r="G1336" s="745">
        <v>70181.78</v>
      </c>
      <c r="H1336" s="745">
        <v>122818.12</v>
      </c>
      <c r="I1336" s="745">
        <v>95774.67</v>
      </c>
      <c r="J1336" s="745">
        <v>167605.67000000001</v>
      </c>
      <c r="K1336" s="745">
        <v>121331.37</v>
      </c>
      <c r="L1336" s="745">
        <v>212329.91</v>
      </c>
      <c r="M1336" s="745">
        <v>159978.91</v>
      </c>
      <c r="N1336" s="745">
        <v>279963.09000000003</v>
      </c>
      <c r="O1336" s="745">
        <v>198289.65</v>
      </c>
      <c r="P1336" s="745">
        <v>347006.88</v>
      </c>
      <c r="Q1336" s="745">
        <v>223455.92</v>
      </c>
      <c r="R1336" s="745">
        <v>391047.86</v>
      </c>
      <c r="S1336" s="745">
        <v>248322.82</v>
      </c>
      <c r="T1336" s="745">
        <v>434564.93</v>
      </c>
    </row>
    <row r="1337" spans="1:20">
      <c r="A1337" s="744">
        <v>7</v>
      </c>
      <c r="B1337" s="744" t="s">
        <v>1670</v>
      </c>
      <c r="C1337" s="744"/>
      <c r="D1337" s="744" t="s">
        <v>1241</v>
      </c>
      <c r="E1337" s="744" t="s">
        <v>1473</v>
      </c>
      <c r="F1337" s="744" t="s">
        <v>301</v>
      </c>
      <c r="G1337" s="745">
        <v>74817.63</v>
      </c>
      <c r="H1337" s="745">
        <v>119708.2</v>
      </c>
      <c r="I1337" s="745">
        <v>104744.68</v>
      </c>
      <c r="J1337" s="745">
        <v>167591.49</v>
      </c>
      <c r="K1337" s="745">
        <v>134671.73000000001</v>
      </c>
      <c r="L1337" s="745">
        <v>215474.77</v>
      </c>
      <c r="M1337" s="745">
        <v>179562.3</v>
      </c>
      <c r="N1337" s="745">
        <v>287299.69</v>
      </c>
      <c r="O1337" s="745">
        <v>224452.88</v>
      </c>
      <c r="P1337" s="745">
        <v>359124.61</v>
      </c>
      <c r="Q1337" s="745">
        <v>254379.93</v>
      </c>
      <c r="R1337" s="745">
        <v>407007.9</v>
      </c>
      <c r="S1337" s="745">
        <v>284306.98</v>
      </c>
      <c r="T1337" s="745">
        <v>454891.18</v>
      </c>
    </row>
    <row r="1338" spans="1:20">
      <c r="A1338" s="744">
        <v>7</v>
      </c>
      <c r="B1338" s="744" t="s">
        <v>1670</v>
      </c>
      <c r="C1338" s="744"/>
      <c r="D1338" s="744" t="s">
        <v>1241</v>
      </c>
      <c r="E1338" s="744" t="s">
        <v>1511</v>
      </c>
      <c r="F1338" s="744" t="s">
        <v>712</v>
      </c>
      <c r="G1338" s="745">
        <v>99097.56</v>
      </c>
      <c r="H1338" s="745">
        <v>173420.72</v>
      </c>
      <c r="I1338" s="745">
        <v>128624.34</v>
      </c>
      <c r="J1338" s="745">
        <v>225092.6</v>
      </c>
      <c r="K1338" s="745">
        <v>153774.29</v>
      </c>
      <c r="L1338" s="745">
        <v>269105.01</v>
      </c>
      <c r="M1338" s="745">
        <v>183372.66</v>
      </c>
      <c r="N1338" s="745">
        <v>320902.15999999997</v>
      </c>
      <c r="O1338" s="745">
        <v>215878.06</v>
      </c>
      <c r="P1338" s="745">
        <v>377786.61</v>
      </c>
      <c r="Q1338" s="745">
        <v>236738.73</v>
      </c>
      <c r="R1338" s="745">
        <v>414292.78</v>
      </c>
      <c r="S1338" s="745">
        <v>256942.9</v>
      </c>
      <c r="T1338" s="745">
        <v>449650.07</v>
      </c>
    </row>
    <row r="1339" spans="1:20">
      <c r="A1339" s="744">
        <v>7</v>
      </c>
      <c r="B1339" s="744" t="s">
        <v>1670</v>
      </c>
      <c r="C1339" s="744"/>
      <c r="D1339" s="744" t="s">
        <v>1241</v>
      </c>
      <c r="E1339" s="744" t="s">
        <v>1511</v>
      </c>
      <c r="F1339" s="744" t="s">
        <v>719</v>
      </c>
      <c r="G1339" s="745">
        <v>77316.86</v>
      </c>
      <c r="H1339" s="745">
        <v>135304.51</v>
      </c>
      <c r="I1339" s="745">
        <v>101372.19</v>
      </c>
      <c r="J1339" s="745">
        <v>177401.33</v>
      </c>
      <c r="K1339" s="745">
        <v>122902.56</v>
      </c>
      <c r="L1339" s="745">
        <v>215079.49</v>
      </c>
      <c r="M1339" s="745">
        <v>150541.09</v>
      </c>
      <c r="N1339" s="745">
        <v>263446.90999999997</v>
      </c>
      <c r="O1339" s="745">
        <v>178659.88</v>
      </c>
      <c r="P1339" s="745">
        <v>312654.78999999998</v>
      </c>
      <c r="Q1339" s="745">
        <v>196923.24</v>
      </c>
      <c r="R1339" s="745">
        <v>344615.67</v>
      </c>
      <c r="S1339" s="745">
        <v>214008.04</v>
      </c>
      <c r="T1339" s="745">
        <v>374514.07</v>
      </c>
    </row>
    <row r="1340" spans="1:20">
      <c r="A1340" s="744">
        <v>7</v>
      </c>
      <c r="B1340" s="744" t="s">
        <v>1670</v>
      </c>
      <c r="C1340" s="744"/>
      <c r="D1340" s="744" t="s">
        <v>1241</v>
      </c>
      <c r="E1340" s="744" t="s">
        <v>1511</v>
      </c>
      <c r="F1340" s="744" t="s">
        <v>726</v>
      </c>
      <c r="G1340" s="745">
        <v>73476.87</v>
      </c>
      <c r="H1340" s="745">
        <v>128584.51</v>
      </c>
      <c r="I1340" s="745">
        <v>100092.56</v>
      </c>
      <c r="J1340" s="745">
        <v>175161.98</v>
      </c>
      <c r="K1340" s="745">
        <v>126667.78</v>
      </c>
      <c r="L1340" s="745">
        <v>221668.61</v>
      </c>
      <c r="M1340" s="745">
        <v>166880.28</v>
      </c>
      <c r="N1340" s="745">
        <v>292040.48</v>
      </c>
      <c r="O1340" s="745">
        <v>206715.88</v>
      </c>
      <c r="P1340" s="745">
        <v>361752.79</v>
      </c>
      <c r="Q1340" s="745">
        <v>232854.18</v>
      </c>
      <c r="R1340" s="745">
        <v>407494.81</v>
      </c>
      <c r="S1340" s="745">
        <v>258657.46</v>
      </c>
      <c r="T1340" s="745">
        <v>452650.56</v>
      </c>
    </row>
    <row r="1341" spans="1:20">
      <c r="A1341" s="744">
        <v>7</v>
      </c>
      <c r="B1341" s="744" t="s">
        <v>1670</v>
      </c>
      <c r="C1341" s="744"/>
      <c r="D1341" s="744" t="s">
        <v>1241</v>
      </c>
      <c r="E1341" s="744" t="s">
        <v>1511</v>
      </c>
      <c r="F1341" s="744" t="s">
        <v>301</v>
      </c>
      <c r="G1341" s="745">
        <v>79572.36</v>
      </c>
      <c r="H1341" s="745">
        <v>127315.77</v>
      </c>
      <c r="I1341" s="745">
        <v>111401.3</v>
      </c>
      <c r="J1341" s="745">
        <v>178242.08</v>
      </c>
      <c r="K1341" s="745">
        <v>143230.24</v>
      </c>
      <c r="L1341" s="745">
        <v>229168.39</v>
      </c>
      <c r="M1341" s="745">
        <v>190973.66</v>
      </c>
      <c r="N1341" s="745">
        <v>305557.84999999998</v>
      </c>
      <c r="O1341" s="745">
        <v>238717.07</v>
      </c>
      <c r="P1341" s="745">
        <v>381947.32</v>
      </c>
      <c r="Q1341" s="745">
        <v>270546.01</v>
      </c>
      <c r="R1341" s="745">
        <v>432873.63</v>
      </c>
      <c r="S1341" s="745">
        <v>302374.96000000002</v>
      </c>
      <c r="T1341" s="745">
        <v>483799.94</v>
      </c>
    </row>
    <row r="1342" spans="1:20">
      <c r="A1342" s="744">
        <v>7</v>
      </c>
      <c r="B1342" s="744" t="s">
        <v>1670</v>
      </c>
      <c r="C1342" s="744"/>
      <c r="D1342" s="744" t="s">
        <v>1241</v>
      </c>
      <c r="E1342" s="744" t="s">
        <v>1545</v>
      </c>
      <c r="F1342" s="744" t="s">
        <v>712</v>
      </c>
      <c r="G1342" s="745">
        <v>104071.86</v>
      </c>
      <c r="H1342" s="745">
        <v>182125.75</v>
      </c>
      <c r="I1342" s="745">
        <v>135017.82</v>
      </c>
      <c r="J1342" s="745">
        <v>236281.19</v>
      </c>
      <c r="K1342" s="745">
        <v>161364.74</v>
      </c>
      <c r="L1342" s="745">
        <v>282388.3</v>
      </c>
      <c r="M1342" s="745">
        <v>192347.87</v>
      </c>
      <c r="N1342" s="745">
        <v>336608.77</v>
      </c>
      <c r="O1342" s="745">
        <v>226395.98</v>
      </c>
      <c r="P1342" s="745">
        <v>396192.97</v>
      </c>
      <c r="Q1342" s="745">
        <v>248245.22</v>
      </c>
      <c r="R1342" s="745">
        <v>434429.14</v>
      </c>
      <c r="S1342" s="745">
        <v>269380.86</v>
      </c>
      <c r="T1342" s="745">
        <v>471416.51</v>
      </c>
    </row>
    <row r="1343" spans="1:20">
      <c r="A1343" s="744">
        <v>7</v>
      </c>
      <c r="B1343" s="744" t="s">
        <v>1670</v>
      </c>
      <c r="C1343" s="744"/>
      <c r="D1343" s="744" t="s">
        <v>1241</v>
      </c>
      <c r="E1343" s="744" t="s">
        <v>1545</v>
      </c>
      <c r="F1343" s="744" t="s">
        <v>719</v>
      </c>
      <c r="G1343" s="745">
        <v>81596.03</v>
      </c>
      <c r="H1343" s="745">
        <v>142793.06</v>
      </c>
      <c r="I1343" s="745">
        <v>106895.92</v>
      </c>
      <c r="J1343" s="745">
        <v>187067.85</v>
      </c>
      <c r="K1343" s="745">
        <v>129507.75</v>
      </c>
      <c r="L1343" s="745">
        <v>226638.56</v>
      </c>
      <c r="M1343" s="745">
        <v>158468.48000000001</v>
      </c>
      <c r="N1343" s="745">
        <v>277319.84999999998</v>
      </c>
      <c r="O1343" s="745">
        <v>187989.98</v>
      </c>
      <c r="P1343" s="745">
        <v>328982.46999999997</v>
      </c>
      <c r="Q1343" s="745">
        <v>207159.03</v>
      </c>
      <c r="R1343" s="745">
        <v>362528.3</v>
      </c>
      <c r="S1343" s="745">
        <v>225075.74</v>
      </c>
      <c r="T1343" s="745">
        <v>393882.55</v>
      </c>
    </row>
    <row r="1344" spans="1:20">
      <c r="A1344" s="744">
        <v>7</v>
      </c>
      <c r="B1344" s="744" t="s">
        <v>1670</v>
      </c>
      <c r="C1344" s="744"/>
      <c r="D1344" s="744" t="s">
        <v>1241</v>
      </c>
      <c r="E1344" s="744" t="s">
        <v>1545</v>
      </c>
      <c r="F1344" s="744" t="s">
        <v>726</v>
      </c>
      <c r="G1344" s="745">
        <v>77849.02</v>
      </c>
      <c r="H1344" s="745">
        <v>136235.78</v>
      </c>
      <c r="I1344" s="745">
        <v>106125.01</v>
      </c>
      <c r="J1344" s="745">
        <v>185718.77</v>
      </c>
      <c r="K1344" s="745">
        <v>134359.23000000001</v>
      </c>
      <c r="L1344" s="745">
        <v>235128.65</v>
      </c>
      <c r="M1344" s="745">
        <v>177071.39</v>
      </c>
      <c r="N1344" s="745">
        <v>309874.93</v>
      </c>
      <c r="O1344" s="745">
        <v>219394.63</v>
      </c>
      <c r="P1344" s="745">
        <v>383940.61</v>
      </c>
      <c r="Q1344" s="745">
        <v>247177.99</v>
      </c>
      <c r="R1344" s="745">
        <v>432561.48</v>
      </c>
      <c r="S1344" s="745">
        <v>274615.64</v>
      </c>
      <c r="T1344" s="745">
        <v>480577.37</v>
      </c>
    </row>
    <row r="1345" spans="1:20">
      <c r="A1345" s="744">
        <v>7</v>
      </c>
      <c r="B1345" s="744" t="s">
        <v>1670</v>
      </c>
      <c r="C1345" s="744"/>
      <c r="D1345" s="744" t="s">
        <v>1241</v>
      </c>
      <c r="E1345" s="744" t="s">
        <v>1545</v>
      </c>
      <c r="F1345" s="744" t="s">
        <v>301</v>
      </c>
      <c r="G1345" s="745">
        <v>83775.37</v>
      </c>
      <c r="H1345" s="745">
        <v>134040.59</v>
      </c>
      <c r="I1345" s="745">
        <v>117285.52</v>
      </c>
      <c r="J1345" s="745">
        <v>187656.83</v>
      </c>
      <c r="K1345" s="745">
        <v>150795.67000000001</v>
      </c>
      <c r="L1345" s="745">
        <v>241273.07</v>
      </c>
      <c r="M1345" s="745">
        <v>201060.89</v>
      </c>
      <c r="N1345" s="745">
        <v>321697.42</v>
      </c>
      <c r="O1345" s="745">
        <v>251326.11</v>
      </c>
      <c r="P1345" s="745">
        <v>402121.78</v>
      </c>
      <c r="Q1345" s="745">
        <v>284836.26</v>
      </c>
      <c r="R1345" s="745">
        <v>455738.02</v>
      </c>
      <c r="S1345" s="745">
        <v>318346.40000000002</v>
      </c>
      <c r="T1345" s="745">
        <v>509354.26</v>
      </c>
    </row>
    <row r="1346" spans="1:20">
      <c r="A1346" s="744">
        <v>7</v>
      </c>
      <c r="B1346" s="744" t="s">
        <v>1670</v>
      </c>
      <c r="C1346" s="744"/>
      <c r="D1346" s="744" t="s">
        <v>1241</v>
      </c>
      <c r="E1346" s="744" t="s">
        <v>1571</v>
      </c>
      <c r="F1346" s="744" t="s">
        <v>712</v>
      </c>
      <c r="G1346" s="745">
        <v>97173.09</v>
      </c>
      <c r="H1346" s="745">
        <v>170052.91</v>
      </c>
      <c r="I1346" s="745">
        <v>126010.18</v>
      </c>
      <c r="J1346" s="745">
        <v>220517.82</v>
      </c>
      <c r="K1346" s="745">
        <v>150550.79999999999</v>
      </c>
      <c r="L1346" s="745">
        <v>263463.90999999997</v>
      </c>
      <c r="M1346" s="745">
        <v>179387.86</v>
      </c>
      <c r="N1346" s="745">
        <v>313928.76</v>
      </c>
      <c r="O1346" s="745">
        <v>211097.73</v>
      </c>
      <c r="P1346" s="745">
        <v>369421.03</v>
      </c>
      <c r="Q1346" s="745">
        <v>231445.13</v>
      </c>
      <c r="R1346" s="745">
        <v>405028.97</v>
      </c>
      <c r="S1346" s="745">
        <v>251104.16</v>
      </c>
      <c r="T1346" s="745">
        <v>439432.28</v>
      </c>
    </row>
    <row r="1347" spans="1:20">
      <c r="A1347" s="744">
        <v>7</v>
      </c>
      <c r="B1347" s="744" t="s">
        <v>1670</v>
      </c>
      <c r="C1347" s="744"/>
      <c r="D1347" s="744" t="s">
        <v>1241</v>
      </c>
      <c r="E1347" s="744" t="s">
        <v>1571</v>
      </c>
      <c r="F1347" s="744" t="s">
        <v>719</v>
      </c>
      <c r="G1347" s="745">
        <v>76550.95</v>
      </c>
      <c r="H1347" s="745">
        <v>133964.16</v>
      </c>
      <c r="I1347" s="745">
        <v>100207.61</v>
      </c>
      <c r="J1347" s="745">
        <v>175363.32</v>
      </c>
      <c r="K1347" s="745">
        <v>121321.19</v>
      </c>
      <c r="L1347" s="745">
        <v>212312.09</v>
      </c>
      <c r="M1347" s="745">
        <v>148302.65</v>
      </c>
      <c r="N1347" s="745">
        <v>259529.65</v>
      </c>
      <c r="O1347" s="745">
        <v>175859.24</v>
      </c>
      <c r="P1347" s="745">
        <v>307753.67</v>
      </c>
      <c r="Q1347" s="745">
        <v>193747.48</v>
      </c>
      <c r="R1347" s="745">
        <v>339058.09</v>
      </c>
      <c r="S1347" s="745">
        <v>210453.07</v>
      </c>
      <c r="T1347" s="745">
        <v>368292.87</v>
      </c>
    </row>
    <row r="1348" spans="1:20">
      <c r="A1348" s="744">
        <v>7</v>
      </c>
      <c r="B1348" s="744" t="s">
        <v>1670</v>
      </c>
      <c r="C1348" s="744"/>
      <c r="D1348" s="744" t="s">
        <v>1241</v>
      </c>
      <c r="E1348" s="744" t="s">
        <v>1571</v>
      </c>
      <c r="F1348" s="744" t="s">
        <v>726</v>
      </c>
      <c r="G1348" s="745">
        <v>73313.37</v>
      </c>
      <c r="H1348" s="745">
        <v>128298.4</v>
      </c>
      <c r="I1348" s="745">
        <v>100011.28</v>
      </c>
      <c r="J1348" s="745">
        <v>175019.74</v>
      </c>
      <c r="K1348" s="745">
        <v>126670.86</v>
      </c>
      <c r="L1348" s="745">
        <v>221674</v>
      </c>
      <c r="M1348" s="745">
        <v>166991.29999999999</v>
      </c>
      <c r="N1348" s="745">
        <v>292234.78000000003</v>
      </c>
      <c r="O1348" s="745">
        <v>206954.9</v>
      </c>
      <c r="P1348" s="745">
        <v>362171.08</v>
      </c>
      <c r="Q1348" s="745">
        <v>233200.8</v>
      </c>
      <c r="R1348" s="745">
        <v>408101.41</v>
      </c>
      <c r="S1348" s="745">
        <v>259129.51</v>
      </c>
      <c r="T1348" s="745">
        <v>453476.64</v>
      </c>
    </row>
    <row r="1349" spans="1:20">
      <c r="A1349" s="744">
        <v>7</v>
      </c>
      <c r="B1349" s="744" t="s">
        <v>1670</v>
      </c>
      <c r="C1349" s="744"/>
      <c r="D1349" s="744" t="s">
        <v>1241</v>
      </c>
      <c r="E1349" s="744" t="s">
        <v>1571</v>
      </c>
      <c r="F1349" s="744" t="s">
        <v>301</v>
      </c>
      <c r="G1349" s="745">
        <v>78412.789999999994</v>
      </c>
      <c r="H1349" s="745">
        <v>125460.47</v>
      </c>
      <c r="I1349" s="745">
        <v>109777.91</v>
      </c>
      <c r="J1349" s="745">
        <v>175644.66</v>
      </c>
      <c r="K1349" s="745">
        <v>141143.03</v>
      </c>
      <c r="L1349" s="745">
        <v>225828.85</v>
      </c>
      <c r="M1349" s="745">
        <v>188190.71</v>
      </c>
      <c r="N1349" s="745">
        <v>301105.13</v>
      </c>
      <c r="O1349" s="745">
        <v>235238.38</v>
      </c>
      <c r="P1349" s="745">
        <v>376381.42</v>
      </c>
      <c r="Q1349" s="745">
        <v>266603.5</v>
      </c>
      <c r="R1349" s="745">
        <v>426565.61</v>
      </c>
      <c r="S1349" s="745">
        <v>297968.62</v>
      </c>
      <c r="T1349" s="745">
        <v>476749.8</v>
      </c>
    </row>
    <row r="1350" spans="1:20">
      <c r="A1350" s="744">
        <v>7</v>
      </c>
      <c r="B1350" s="744" t="s">
        <v>1670</v>
      </c>
      <c r="C1350" s="744"/>
      <c r="D1350" s="744" t="s">
        <v>1250</v>
      </c>
      <c r="E1350" s="744" t="s">
        <v>1303</v>
      </c>
      <c r="F1350" s="744" t="s">
        <v>712</v>
      </c>
      <c r="G1350" s="745">
        <v>101616.89</v>
      </c>
      <c r="H1350" s="745">
        <v>177829.56</v>
      </c>
      <c r="I1350" s="745">
        <v>131733.53</v>
      </c>
      <c r="J1350" s="745">
        <v>230533.67</v>
      </c>
      <c r="K1350" s="745">
        <v>157355.65</v>
      </c>
      <c r="L1350" s="745">
        <v>275372.39</v>
      </c>
      <c r="M1350" s="745">
        <v>187448.58</v>
      </c>
      <c r="N1350" s="745">
        <v>328035.02</v>
      </c>
      <c r="O1350" s="745">
        <v>220553.19</v>
      </c>
      <c r="P1350" s="745">
        <v>385968.09</v>
      </c>
      <c r="Q1350" s="745">
        <v>241794.63</v>
      </c>
      <c r="R1350" s="745">
        <v>423140.6</v>
      </c>
      <c r="S1350" s="745">
        <v>262301.19</v>
      </c>
      <c r="T1350" s="745">
        <v>459027.08</v>
      </c>
    </row>
    <row r="1351" spans="1:20">
      <c r="A1351" s="744">
        <v>7</v>
      </c>
      <c r="B1351" s="744" t="s">
        <v>1670</v>
      </c>
      <c r="C1351" s="744"/>
      <c r="D1351" s="744" t="s">
        <v>1250</v>
      </c>
      <c r="E1351" s="744" t="s">
        <v>1303</v>
      </c>
      <c r="F1351" s="744" t="s">
        <v>719</v>
      </c>
      <c r="G1351" s="745">
        <v>80299.62</v>
      </c>
      <c r="H1351" s="745">
        <v>140524.32999999999</v>
      </c>
      <c r="I1351" s="745">
        <v>105061.2</v>
      </c>
      <c r="J1351" s="745">
        <v>183857.11</v>
      </c>
      <c r="K1351" s="745">
        <v>127140.77</v>
      </c>
      <c r="L1351" s="745">
        <v>222496.35</v>
      </c>
      <c r="M1351" s="745">
        <v>155315.56</v>
      </c>
      <c r="N1351" s="745">
        <v>271802.23</v>
      </c>
      <c r="O1351" s="745">
        <v>184126.88</v>
      </c>
      <c r="P1351" s="745">
        <v>322222.05</v>
      </c>
      <c r="Q1351" s="745">
        <v>202826.28</v>
      </c>
      <c r="R1351" s="745">
        <v>354945.99</v>
      </c>
      <c r="S1351" s="745">
        <v>220279.84</v>
      </c>
      <c r="T1351" s="745">
        <v>385489.71</v>
      </c>
    </row>
    <row r="1352" spans="1:20">
      <c r="A1352" s="744">
        <v>7</v>
      </c>
      <c r="B1352" s="744" t="s">
        <v>1670</v>
      </c>
      <c r="C1352" s="744"/>
      <c r="D1352" s="744" t="s">
        <v>1250</v>
      </c>
      <c r="E1352" s="744" t="s">
        <v>1303</v>
      </c>
      <c r="F1352" s="744" t="s">
        <v>726</v>
      </c>
      <c r="G1352" s="745">
        <v>77091.899999999994</v>
      </c>
      <c r="H1352" s="745">
        <v>134910.82999999999</v>
      </c>
      <c r="I1352" s="745">
        <v>105212.66</v>
      </c>
      <c r="J1352" s="745">
        <v>184122.16</v>
      </c>
      <c r="K1352" s="745">
        <v>133293.79999999999</v>
      </c>
      <c r="L1352" s="745">
        <v>233264.14</v>
      </c>
      <c r="M1352" s="745">
        <v>175757.73</v>
      </c>
      <c r="N1352" s="745">
        <v>307576.03999999998</v>
      </c>
      <c r="O1352" s="745">
        <v>217852.79999999999</v>
      </c>
      <c r="P1352" s="745">
        <v>381242.4</v>
      </c>
      <c r="Q1352" s="745">
        <v>245506.31</v>
      </c>
      <c r="R1352" s="745">
        <v>429636.05</v>
      </c>
      <c r="S1352" s="745">
        <v>272831.94</v>
      </c>
      <c r="T1352" s="745">
        <v>477455.9</v>
      </c>
    </row>
    <row r="1353" spans="1:20">
      <c r="A1353" s="744">
        <v>7</v>
      </c>
      <c r="B1353" s="744" t="s">
        <v>1670</v>
      </c>
      <c r="C1353" s="744"/>
      <c r="D1353" s="744" t="s">
        <v>1250</v>
      </c>
      <c r="E1353" s="744" t="s">
        <v>1303</v>
      </c>
      <c r="F1353" s="744" t="s">
        <v>301</v>
      </c>
      <c r="G1353" s="745">
        <v>82128.69</v>
      </c>
      <c r="H1353" s="745">
        <v>131405.9</v>
      </c>
      <c r="I1353" s="745">
        <v>114980.16</v>
      </c>
      <c r="J1353" s="745">
        <v>183968.26</v>
      </c>
      <c r="K1353" s="745">
        <v>147831.64000000001</v>
      </c>
      <c r="L1353" s="745">
        <v>236530.62</v>
      </c>
      <c r="M1353" s="745">
        <v>197108.85</v>
      </c>
      <c r="N1353" s="745">
        <v>315374.15999999997</v>
      </c>
      <c r="O1353" s="745">
        <v>246386.06</v>
      </c>
      <c r="P1353" s="745">
        <v>394217.7</v>
      </c>
      <c r="Q1353" s="745">
        <v>279237.53000000003</v>
      </c>
      <c r="R1353" s="745">
        <v>446780.06</v>
      </c>
      <c r="S1353" s="745">
        <v>312089.01</v>
      </c>
      <c r="T1353" s="745">
        <v>499342.42</v>
      </c>
    </row>
    <row r="1354" spans="1:20">
      <c r="A1354" s="744">
        <v>7</v>
      </c>
      <c r="B1354" s="744" t="s">
        <v>1670</v>
      </c>
      <c r="C1354" s="744"/>
      <c r="D1354" s="744" t="s">
        <v>1250</v>
      </c>
      <c r="E1354" s="744" t="s">
        <v>1350</v>
      </c>
      <c r="F1354" s="744" t="s">
        <v>712</v>
      </c>
      <c r="G1354" s="745">
        <v>107587.83</v>
      </c>
      <c r="H1354" s="745">
        <v>188278.69</v>
      </c>
      <c r="I1354" s="745">
        <v>139642.39000000001</v>
      </c>
      <c r="J1354" s="745">
        <v>244374.18</v>
      </c>
      <c r="K1354" s="745">
        <v>166945.04</v>
      </c>
      <c r="L1354" s="745">
        <v>292153.81</v>
      </c>
      <c r="M1354" s="745">
        <v>199076.13</v>
      </c>
      <c r="N1354" s="745">
        <v>348383.22</v>
      </c>
      <c r="O1354" s="745">
        <v>234363.69</v>
      </c>
      <c r="P1354" s="745">
        <v>410136.45</v>
      </c>
      <c r="Q1354" s="745">
        <v>257009.79</v>
      </c>
      <c r="R1354" s="745">
        <v>449767.13</v>
      </c>
      <c r="S1354" s="745">
        <v>278942.39</v>
      </c>
      <c r="T1354" s="745">
        <v>488149.18</v>
      </c>
    </row>
    <row r="1355" spans="1:20">
      <c r="A1355" s="744">
        <v>7</v>
      </c>
      <c r="B1355" s="744" t="s">
        <v>1670</v>
      </c>
      <c r="C1355" s="744"/>
      <c r="D1355" s="744" t="s">
        <v>1250</v>
      </c>
      <c r="E1355" s="744" t="s">
        <v>1350</v>
      </c>
      <c r="F1355" s="744" t="s">
        <v>719</v>
      </c>
      <c r="G1355" s="745">
        <v>83953.46</v>
      </c>
      <c r="H1355" s="745">
        <v>146918.54999999999</v>
      </c>
      <c r="I1355" s="745">
        <v>110070.9</v>
      </c>
      <c r="J1355" s="745">
        <v>192624.07</v>
      </c>
      <c r="K1355" s="745">
        <v>133445.93</v>
      </c>
      <c r="L1355" s="745">
        <v>233530.38</v>
      </c>
      <c r="M1355" s="745">
        <v>163450.38</v>
      </c>
      <c r="N1355" s="745">
        <v>286038.17</v>
      </c>
      <c r="O1355" s="745">
        <v>193978</v>
      </c>
      <c r="P1355" s="745">
        <v>339461.5</v>
      </c>
      <c r="Q1355" s="745">
        <v>213805.75</v>
      </c>
      <c r="R1355" s="745">
        <v>374160.06</v>
      </c>
      <c r="S1355" s="745">
        <v>232353.5</v>
      </c>
      <c r="T1355" s="745">
        <v>406618.63</v>
      </c>
    </row>
    <row r="1356" spans="1:20">
      <c r="A1356" s="744">
        <v>7</v>
      </c>
      <c r="B1356" s="744" t="s">
        <v>1670</v>
      </c>
      <c r="C1356" s="744"/>
      <c r="D1356" s="744" t="s">
        <v>1250</v>
      </c>
      <c r="E1356" s="744" t="s">
        <v>1350</v>
      </c>
      <c r="F1356" s="744" t="s">
        <v>726</v>
      </c>
      <c r="G1356" s="745">
        <v>79793.37</v>
      </c>
      <c r="H1356" s="745">
        <v>139638.39000000001</v>
      </c>
      <c r="I1356" s="745">
        <v>108699.49</v>
      </c>
      <c r="J1356" s="745">
        <v>190224.11</v>
      </c>
      <c r="K1356" s="745">
        <v>137561.69</v>
      </c>
      <c r="L1356" s="745">
        <v>240732.95</v>
      </c>
      <c r="M1356" s="745">
        <v>181234.41</v>
      </c>
      <c r="N1356" s="745">
        <v>317160.21999999997</v>
      </c>
      <c r="O1356" s="745">
        <v>224498.17</v>
      </c>
      <c r="P1356" s="745">
        <v>392871.8</v>
      </c>
      <c r="Q1356" s="745">
        <v>252886.27</v>
      </c>
      <c r="R1356" s="745">
        <v>442550.97</v>
      </c>
      <c r="S1356" s="745">
        <v>280910.83</v>
      </c>
      <c r="T1356" s="745">
        <v>491593.96</v>
      </c>
    </row>
    <row r="1357" spans="1:20">
      <c r="A1357" s="744">
        <v>7</v>
      </c>
      <c r="B1357" s="744" t="s">
        <v>1670</v>
      </c>
      <c r="C1357" s="744"/>
      <c r="D1357" s="744" t="s">
        <v>1250</v>
      </c>
      <c r="E1357" s="744" t="s">
        <v>1350</v>
      </c>
      <c r="F1357" s="744" t="s">
        <v>301</v>
      </c>
      <c r="G1357" s="745">
        <v>86396.29</v>
      </c>
      <c r="H1357" s="745">
        <v>138234.07</v>
      </c>
      <c r="I1357" s="745">
        <v>120954.81</v>
      </c>
      <c r="J1357" s="745">
        <v>193527.7</v>
      </c>
      <c r="K1357" s="745">
        <v>155513.32999999999</v>
      </c>
      <c r="L1357" s="745">
        <v>248821.33</v>
      </c>
      <c r="M1357" s="745">
        <v>207351.1</v>
      </c>
      <c r="N1357" s="745">
        <v>331761.77</v>
      </c>
      <c r="O1357" s="745">
        <v>259188.88</v>
      </c>
      <c r="P1357" s="745">
        <v>414702.21</v>
      </c>
      <c r="Q1357" s="745">
        <v>293747.39</v>
      </c>
      <c r="R1357" s="745">
        <v>469995.84</v>
      </c>
      <c r="S1357" s="745">
        <v>328305.90999999997</v>
      </c>
      <c r="T1357" s="745">
        <v>525289.47</v>
      </c>
    </row>
    <row r="1358" spans="1:20">
      <c r="A1358" s="744">
        <v>7</v>
      </c>
      <c r="B1358" s="744" t="s">
        <v>1670</v>
      </c>
      <c r="C1358" s="744"/>
      <c r="D1358" s="744" t="s">
        <v>1250</v>
      </c>
      <c r="E1358" s="744" t="s">
        <v>1395</v>
      </c>
      <c r="F1358" s="744" t="s">
        <v>712</v>
      </c>
      <c r="G1358" s="745">
        <v>107388.06</v>
      </c>
      <c r="H1358" s="745">
        <v>187929.1</v>
      </c>
      <c r="I1358" s="745">
        <v>139280.14000000001</v>
      </c>
      <c r="J1358" s="745">
        <v>243740.25</v>
      </c>
      <c r="K1358" s="745">
        <v>166425.04</v>
      </c>
      <c r="L1358" s="745">
        <v>291243.82</v>
      </c>
      <c r="M1358" s="745">
        <v>198331.34</v>
      </c>
      <c r="N1358" s="745">
        <v>347079.84</v>
      </c>
      <c r="O1358" s="745">
        <v>233407.93</v>
      </c>
      <c r="P1358" s="745">
        <v>408463.88</v>
      </c>
      <c r="Q1358" s="745">
        <v>255916.22</v>
      </c>
      <c r="R1358" s="745">
        <v>447853.38</v>
      </c>
      <c r="S1358" s="745">
        <v>277672.84000000003</v>
      </c>
      <c r="T1358" s="745">
        <v>485927.46</v>
      </c>
    </row>
    <row r="1359" spans="1:20">
      <c r="A1359" s="744">
        <v>7</v>
      </c>
      <c r="B1359" s="744" t="s">
        <v>1670</v>
      </c>
      <c r="C1359" s="744"/>
      <c r="D1359" s="744" t="s">
        <v>1250</v>
      </c>
      <c r="E1359" s="744" t="s">
        <v>1395</v>
      </c>
      <c r="F1359" s="744" t="s">
        <v>719</v>
      </c>
      <c r="G1359" s="745">
        <v>84448.82</v>
      </c>
      <c r="H1359" s="745">
        <v>147785.43</v>
      </c>
      <c r="I1359" s="745">
        <v>110578.4</v>
      </c>
      <c r="J1359" s="745">
        <v>193512.2</v>
      </c>
      <c r="K1359" s="745">
        <v>133911.20000000001</v>
      </c>
      <c r="L1359" s="745">
        <v>234344.6</v>
      </c>
      <c r="M1359" s="745">
        <v>163753.41</v>
      </c>
      <c r="N1359" s="745">
        <v>286568.46999999997</v>
      </c>
      <c r="O1359" s="745">
        <v>194210.05</v>
      </c>
      <c r="P1359" s="745">
        <v>339867.59</v>
      </c>
      <c r="Q1359" s="745">
        <v>213982.88</v>
      </c>
      <c r="R1359" s="745">
        <v>374470.05</v>
      </c>
      <c r="S1359" s="745">
        <v>232454.21</v>
      </c>
      <c r="T1359" s="745">
        <v>406794.86</v>
      </c>
    </row>
    <row r="1360" spans="1:20">
      <c r="A1360" s="744">
        <v>7</v>
      </c>
      <c r="B1360" s="744" t="s">
        <v>1670</v>
      </c>
      <c r="C1360" s="744"/>
      <c r="D1360" s="744" t="s">
        <v>1250</v>
      </c>
      <c r="E1360" s="744" t="s">
        <v>1395</v>
      </c>
      <c r="F1360" s="744" t="s">
        <v>726</v>
      </c>
      <c r="G1360" s="745">
        <v>80763.789999999994</v>
      </c>
      <c r="H1360" s="745">
        <v>141336.63</v>
      </c>
      <c r="I1360" s="745">
        <v>110146.64</v>
      </c>
      <c r="J1360" s="745">
        <v>192756.62</v>
      </c>
      <c r="K1360" s="745">
        <v>139486.85999999999</v>
      </c>
      <c r="L1360" s="745">
        <v>244102.01</v>
      </c>
      <c r="M1360" s="745">
        <v>183865.47</v>
      </c>
      <c r="N1360" s="745">
        <v>321764.57</v>
      </c>
      <c r="O1360" s="745">
        <v>227847.13</v>
      </c>
      <c r="P1360" s="745">
        <v>398732.48</v>
      </c>
      <c r="Q1360" s="745">
        <v>256727.2</v>
      </c>
      <c r="R1360" s="745">
        <v>449272.6</v>
      </c>
      <c r="S1360" s="745">
        <v>285254.43</v>
      </c>
      <c r="T1360" s="745">
        <v>499195.25</v>
      </c>
    </row>
    <row r="1361" spans="1:20">
      <c r="A1361" s="744">
        <v>7</v>
      </c>
      <c r="B1361" s="744" t="s">
        <v>1670</v>
      </c>
      <c r="C1361" s="744"/>
      <c r="D1361" s="744" t="s">
        <v>1250</v>
      </c>
      <c r="E1361" s="744" t="s">
        <v>1395</v>
      </c>
      <c r="F1361" s="744" t="s">
        <v>301</v>
      </c>
      <c r="G1361" s="745">
        <v>86577.38</v>
      </c>
      <c r="H1361" s="745">
        <v>138523.81</v>
      </c>
      <c r="I1361" s="745">
        <v>121208.33</v>
      </c>
      <c r="J1361" s="745">
        <v>193933.33</v>
      </c>
      <c r="K1361" s="745">
        <v>155839.28</v>
      </c>
      <c r="L1361" s="745">
        <v>249342.85</v>
      </c>
      <c r="M1361" s="745">
        <v>207785.71</v>
      </c>
      <c r="N1361" s="745">
        <v>332457.13</v>
      </c>
      <c r="O1361" s="745">
        <v>259732.13</v>
      </c>
      <c r="P1361" s="745">
        <v>415571.42</v>
      </c>
      <c r="Q1361" s="745">
        <v>294363.08</v>
      </c>
      <c r="R1361" s="745">
        <v>470980.94</v>
      </c>
      <c r="S1361" s="745">
        <v>328994.03000000003</v>
      </c>
      <c r="T1361" s="745">
        <v>526390.46</v>
      </c>
    </row>
    <row r="1362" spans="1:20">
      <c r="A1362" s="744">
        <v>7</v>
      </c>
      <c r="B1362" s="744" t="s">
        <v>1670</v>
      </c>
      <c r="C1362" s="744"/>
      <c r="D1362" s="744" t="s">
        <v>1250</v>
      </c>
      <c r="E1362" s="744" t="s">
        <v>1439</v>
      </c>
      <c r="F1362" s="744" t="s">
        <v>712</v>
      </c>
      <c r="G1362" s="745">
        <v>100886.61</v>
      </c>
      <c r="H1362" s="745">
        <v>176551.57</v>
      </c>
      <c r="I1362" s="745">
        <v>130701.14</v>
      </c>
      <c r="J1362" s="745">
        <v>228726.99</v>
      </c>
      <c r="K1362" s="745">
        <v>156050.04</v>
      </c>
      <c r="L1362" s="745">
        <v>273087.57</v>
      </c>
      <c r="M1362" s="745">
        <v>185789.29</v>
      </c>
      <c r="N1362" s="745">
        <v>325131.26</v>
      </c>
      <c r="O1362" s="745">
        <v>218534.96</v>
      </c>
      <c r="P1362" s="745">
        <v>382436.18</v>
      </c>
      <c r="Q1362" s="745">
        <v>239544.06</v>
      </c>
      <c r="R1362" s="745">
        <v>419202.1</v>
      </c>
      <c r="S1362" s="745">
        <v>259790.69</v>
      </c>
      <c r="T1362" s="745">
        <v>454633.7</v>
      </c>
    </row>
    <row r="1363" spans="1:20">
      <c r="A1363" s="744">
        <v>7</v>
      </c>
      <c r="B1363" s="744" t="s">
        <v>1670</v>
      </c>
      <c r="C1363" s="744"/>
      <c r="D1363" s="744" t="s">
        <v>1250</v>
      </c>
      <c r="E1363" s="744" t="s">
        <v>1439</v>
      </c>
      <c r="F1363" s="744" t="s">
        <v>719</v>
      </c>
      <c r="G1363" s="745">
        <v>80264.47</v>
      </c>
      <c r="H1363" s="745">
        <v>140462.82</v>
      </c>
      <c r="I1363" s="745">
        <v>104898.56</v>
      </c>
      <c r="J1363" s="745">
        <v>183572.49</v>
      </c>
      <c r="K1363" s="745">
        <v>126820.43</v>
      </c>
      <c r="L1363" s="745">
        <v>221935.75</v>
      </c>
      <c r="M1363" s="745">
        <v>154704.07999999999</v>
      </c>
      <c r="N1363" s="745">
        <v>270732.15000000002</v>
      </c>
      <c r="O1363" s="745">
        <v>183296.47</v>
      </c>
      <c r="P1363" s="745">
        <v>320768.82</v>
      </c>
      <c r="Q1363" s="745">
        <v>201846.41</v>
      </c>
      <c r="R1363" s="745">
        <v>353231.22</v>
      </c>
      <c r="S1363" s="745">
        <v>219139.6</v>
      </c>
      <c r="T1363" s="745">
        <v>383494.29</v>
      </c>
    </row>
    <row r="1364" spans="1:20">
      <c r="A1364" s="744">
        <v>7</v>
      </c>
      <c r="B1364" s="744" t="s">
        <v>1670</v>
      </c>
      <c r="C1364" s="744"/>
      <c r="D1364" s="744" t="s">
        <v>1250</v>
      </c>
      <c r="E1364" s="744" t="s">
        <v>1439</v>
      </c>
      <c r="F1364" s="744" t="s">
        <v>726</v>
      </c>
      <c r="G1364" s="745">
        <v>77468.7</v>
      </c>
      <c r="H1364" s="745">
        <v>135570.23000000001</v>
      </c>
      <c r="I1364" s="745">
        <v>105828.74</v>
      </c>
      <c r="J1364" s="745">
        <v>185200.3</v>
      </c>
      <c r="K1364" s="745">
        <v>134150.45000000001</v>
      </c>
      <c r="L1364" s="745">
        <v>234763.29</v>
      </c>
      <c r="M1364" s="745">
        <v>176964.1</v>
      </c>
      <c r="N1364" s="745">
        <v>309687.17</v>
      </c>
      <c r="O1364" s="745">
        <v>219420.89</v>
      </c>
      <c r="P1364" s="745">
        <v>383986.56</v>
      </c>
      <c r="Q1364" s="745">
        <v>247328.93</v>
      </c>
      <c r="R1364" s="745">
        <v>432825.62</v>
      </c>
      <c r="S1364" s="745">
        <v>274919.77</v>
      </c>
      <c r="T1364" s="745">
        <v>481109.59</v>
      </c>
    </row>
    <row r="1365" spans="1:20">
      <c r="A1365" s="744">
        <v>7</v>
      </c>
      <c r="B1365" s="744" t="s">
        <v>1670</v>
      </c>
      <c r="C1365" s="744"/>
      <c r="D1365" s="744" t="s">
        <v>1250</v>
      </c>
      <c r="E1365" s="744" t="s">
        <v>1439</v>
      </c>
      <c r="F1365" s="744" t="s">
        <v>301</v>
      </c>
      <c r="G1365" s="745">
        <v>81822.64</v>
      </c>
      <c r="H1365" s="745">
        <v>130916.23</v>
      </c>
      <c r="I1365" s="745">
        <v>114551.7</v>
      </c>
      <c r="J1365" s="745">
        <v>183282.73</v>
      </c>
      <c r="K1365" s="745">
        <v>147280.76</v>
      </c>
      <c r="L1365" s="745">
        <v>235649.22</v>
      </c>
      <c r="M1365" s="745">
        <v>196374.35</v>
      </c>
      <c r="N1365" s="745">
        <v>314198.96000000002</v>
      </c>
      <c r="O1365" s="745">
        <v>245467.93</v>
      </c>
      <c r="P1365" s="745">
        <v>392748.7</v>
      </c>
      <c r="Q1365" s="745">
        <v>278196.99</v>
      </c>
      <c r="R1365" s="745">
        <v>445115.19</v>
      </c>
      <c r="S1365" s="745">
        <v>310926.05</v>
      </c>
      <c r="T1365" s="745">
        <v>497481.69</v>
      </c>
    </row>
    <row r="1366" spans="1:20">
      <c r="A1366" s="744">
        <v>7</v>
      </c>
      <c r="B1366" s="744" t="s">
        <v>1670</v>
      </c>
      <c r="C1366" s="744"/>
      <c r="D1366" s="744" t="s">
        <v>1250</v>
      </c>
      <c r="E1366" s="744" t="s">
        <v>1431</v>
      </c>
      <c r="F1366" s="744" t="s">
        <v>712</v>
      </c>
      <c r="G1366" s="745">
        <v>116275.64</v>
      </c>
      <c r="H1366" s="745">
        <v>203482.38</v>
      </c>
      <c r="I1366" s="745">
        <v>150726.81</v>
      </c>
      <c r="J1366" s="745">
        <v>263771.92</v>
      </c>
      <c r="K1366" s="745">
        <v>180034.72</v>
      </c>
      <c r="L1366" s="745">
        <v>315060.76</v>
      </c>
      <c r="M1366" s="745">
        <v>214452.76</v>
      </c>
      <c r="N1366" s="745">
        <v>375292.33</v>
      </c>
      <c r="O1366" s="745">
        <v>252318.83</v>
      </c>
      <c r="P1366" s="745">
        <v>441557.95</v>
      </c>
      <c r="Q1366" s="745">
        <v>276615.2</v>
      </c>
      <c r="R1366" s="745">
        <v>484076.61</v>
      </c>
      <c r="S1366" s="745">
        <v>300066.87</v>
      </c>
      <c r="T1366" s="745">
        <v>525117.03</v>
      </c>
    </row>
    <row r="1367" spans="1:20">
      <c r="A1367" s="744">
        <v>7</v>
      </c>
      <c r="B1367" s="744" t="s">
        <v>1670</v>
      </c>
      <c r="C1367" s="744"/>
      <c r="D1367" s="744" t="s">
        <v>1250</v>
      </c>
      <c r="E1367" s="744" t="s">
        <v>1431</v>
      </c>
      <c r="F1367" s="744" t="s">
        <v>719</v>
      </c>
      <c r="G1367" s="745">
        <v>91946.15</v>
      </c>
      <c r="H1367" s="745">
        <v>160905.76</v>
      </c>
      <c r="I1367" s="745">
        <v>120285.58</v>
      </c>
      <c r="J1367" s="745">
        <v>210499.76</v>
      </c>
      <c r="K1367" s="745">
        <v>145550.35</v>
      </c>
      <c r="L1367" s="745">
        <v>254713.11</v>
      </c>
      <c r="M1367" s="745">
        <v>177779.20000000001</v>
      </c>
      <c r="N1367" s="745">
        <v>311113.59999999998</v>
      </c>
      <c r="O1367" s="745">
        <v>210745.33</v>
      </c>
      <c r="P1367" s="745">
        <v>368804.32</v>
      </c>
      <c r="Q1367" s="745">
        <v>232140.46</v>
      </c>
      <c r="R1367" s="745">
        <v>406245.8</v>
      </c>
      <c r="S1367" s="745">
        <v>252107.72</v>
      </c>
      <c r="T1367" s="745">
        <v>441188.52</v>
      </c>
    </row>
    <row r="1368" spans="1:20">
      <c r="A1368" s="744">
        <v>7</v>
      </c>
      <c r="B1368" s="744" t="s">
        <v>1670</v>
      </c>
      <c r="C1368" s="744"/>
      <c r="D1368" s="744" t="s">
        <v>1250</v>
      </c>
      <c r="E1368" s="744" t="s">
        <v>1431</v>
      </c>
      <c r="F1368" s="744" t="s">
        <v>726</v>
      </c>
      <c r="G1368" s="745">
        <v>88320.85</v>
      </c>
      <c r="H1368" s="745">
        <v>154561.48000000001</v>
      </c>
      <c r="I1368" s="745">
        <v>120549.4</v>
      </c>
      <c r="J1368" s="745">
        <v>210961.45</v>
      </c>
      <c r="K1368" s="745">
        <v>152732.73000000001</v>
      </c>
      <c r="L1368" s="745">
        <v>267282.28000000003</v>
      </c>
      <c r="M1368" s="745">
        <v>201398.32</v>
      </c>
      <c r="N1368" s="745">
        <v>352447.06</v>
      </c>
      <c r="O1368" s="745">
        <v>249642.91</v>
      </c>
      <c r="P1368" s="745">
        <v>436875.09</v>
      </c>
      <c r="Q1368" s="745">
        <v>281338.2</v>
      </c>
      <c r="R1368" s="745">
        <v>492341.85</v>
      </c>
      <c r="S1368" s="745">
        <v>312659.26</v>
      </c>
      <c r="T1368" s="745">
        <v>547153.71</v>
      </c>
    </row>
    <row r="1369" spans="1:20">
      <c r="A1369" s="744">
        <v>7</v>
      </c>
      <c r="B1369" s="744" t="s">
        <v>1670</v>
      </c>
      <c r="C1369" s="744"/>
      <c r="D1369" s="744" t="s">
        <v>1250</v>
      </c>
      <c r="E1369" s="744" t="s">
        <v>1431</v>
      </c>
      <c r="F1369" s="744" t="s">
        <v>301</v>
      </c>
      <c r="G1369" s="745">
        <v>94009.15</v>
      </c>
      <c r="H1369" s="745">
        <v>150414.65</v>
      </c>
      <c r="I1369" s="745">
        <v>131612.81</v>
      </c>
      <c r="J1369" s="745">
        <v>210580.51</v>
      </c>
      <c r="K1369" s="745">
        <v>169216.48</v>
      </c>
      <c r="L1369" s="745">
        <v>270746.37</v>
      </c>
      <c r="M1369" s="745">
        <v>225621.97</v>
      </c>
      <c r="N1369" s="745">
        <v>360995.15</v>
      </c>
      <c r="O1369" s="745">
        <v>282027.46000000002</v>
      </c>
      <c r="P1369" s="745">
        <v>451243.94</v>
      </c>
      <c r="Q1369" s="745">
        <v>319631.12</v>
      </c>
      <c r="R1369" s="745">
        <v>511409.8</v>
      </c>
      <c r="S1369" s="745">
        <v>357234.78</v>
      </c>
      <c r="T1369" s="745">
        <v>571575.66</v>
      </c>
    </row>
    <row r="1370" spans="1:20">
      <c r="A1370" s="744">
        <v>7</v>
      </c>
      <c r="B1370" s="744" t="s">
        <v>1670</v>
      </c>
      <c r="C1370" s="744"/>
      <c r="D1370" s="744" t="s">
        <v>1250</v>
      </c>
      <c r="E1370" s="744" t="s">
        <v>1518</v>
      </c>
      <c r="F1370" s="744" t="s">
        <v>712</v>
      </c>
      <c r="G1370" s="745">
        <v>101350.53</v>
      </c>
      <c r="H1370" s="745">
        <v>177363.42</v>
      </c>
      <c r="I1370" s="745">
        <v>131250.53</v>
      </c>
      <c r="J1370" s="745">
        <v>229688.42</v>
      </c>
      <c r="K1370" s="745">
        <v>156662.32</v>
      </c>
      <c r="L1370" s="745">
        <v>274159.06</v>
      </c>
      <c r="M1370" s="745">
        <v>186455.52</v>
      </c>
      <c r="N1370" s="745">
        <v>326297.15999999997</v>
      </c>
      <c r="O1370" s="745">
        <v>219278.84</v>
      </c>
      <c r="P1370" s="745">
        <v>383737.96</v>
      </c>
      <c r="Q1370" s="745">
        <v>240336.53</v>
      </c>
      <c r="R1370" s="745">
        <v>420588.92</v>
      </c>
      <c r="S1370" s="745">
        <v>260608.44</v>
      </c>
      <c r="T1370" s="745">
        <v>456064.76</v>
      </c>
    </row>
    <row r="1371" spans="1:20">
      <c r="A1371" s="744">
        <v>7</v>
      </c>
      <c r="B1371" s="744" t="s">
        <v>1670</v>
      </c>
      <c r="C1371" s="744"/>
      <c r="D1371" s="744" t="s">
        <v>1250</v>
      </c>
      <c r="E1371" s="744" t="s">
        <v>1518</v>
      </c>
      <c r="F1371" s="744" t="s">
        <v>719</v>
      </c>
      <c r="G1371" s="745">
        <v>80960.09</v>
      </c>
      <c r="H1371" s="745">
        <v>141680.16</v>
      </c>
      <c r="I1371" s="745">
        <v>105737.87</v>
      </c>
      <c r="J1371" s="745">
        <v>185041.27</v>
      </c>
      <c r="K1371" s="745">
        <v>127761.13</v>
      </c>
      <c r="L1371" s="745">
        <v>223581.98</v>
      </c>
      <c r="M1371" s="745">
        <v>155719.59</v>
      </c>
      <c r="N1371" s="745">
        <v>272509.27</v>
      </c>
      <c r="O1371" s="745">
        <v>184436.28</v>
      </c>
      <c r="P1371" s="745">
        <v>322763.49</v>
      </c>
      <c r="Q1371" s="745">
        <v>203062.45</v>
      </c>
      <c r="R1371" s="745">
        <v>355359.29</v>
      </c>
      <c r="S1371" s="745">
        <v>220414.1</v>
      </c>
      <c r="T1371" s="745">
        <v>385724.68</v>
      </c>
    </row>
    <row r="1372" spans="1:20">
      <c r="A1372" s="744">
        <v>7</v>
      </c>
      <c r="B1372" s="744" t="s">
        <v>1670</v>
      </c>
      <c r="C1372" s="744"/>
      <c r="D1372" s="744" t="s">
        <v>1250</v>
      </c>
      <c r="E1372" s="744" t="s">
        <v>1518</v>
      </c>
      <c r="F1372" s="744" t="s">
        <v>726</v>
      </c>
      <c r="G1372" s="745">
        <v>78385.8</v>
      </c>
      <c r="H1372" s="745">
        <v>137175.14000000001</v>
      </c>
      <c r="I1372" s="745">
        <v>107142.19</v>
      </c>
      <c r="J1372" s="745">
        <v>187498.84</v>
      </c>
      <c r="K1372" s="745">
        <v>135860.70000000001</v>
      </c>
      <c r="L1372" s="745">
        <v>237756.22</v>
      </c>
      <c r="M1372" s="745">
        <v>179265.8</v>
      </c>
      <c r="N1372" s="745">
        <v>313715.15999999997</v>
      </c>
      <c r="O1372" s="745">
        <v>222318.07999999999</v>
      </c>
      <c r="P1372" s="745">
        <v>389056.63</v>
      </c>
      <c r="Q1372" s="745">
        <v>250627.55</v>
      </c>
      <c r="R1372" s="745">
        <v>438598.21</v>
      </c>
      <c r="S1372" s="745">
        <v>278623.39</v>
      </c>
      <c r="T1372" s="745">
        <v>487590.93</v>
      </c>
    </row>
    <row r="1373" spans="1:20">
      <c r="A1373" s="744">
        <v>7</v>
      </c>
      <c r="B1373" s="744" t="s">
        <v>1670</v>
      </c>
      <c r="C1373" s="744"/>
      <c r="D1373" s="744" t="s">
        <v>1250</v>
      </c>
      <c r="E1373" s="744" t="s">
        <v>1518</v>
      </c>
      <c r="F1373" s="744" t="s">
        <v>301</v>
      </c>
      <c r="G1373" s="745">
        <v>82370.13</v>
      </c>
      <c r="H1373" s="745">
        <v>131792.21</v>
      </c>
      <c r="I1373" s="745">
        <v>115318.18</v>
      </c>
      <c r="J1373" s="745">
        <v>184509.09</v>
      </c>
      <c r="K1373" s="745">
        <v>148266.23000000001</v>
      </c>
      <c r="L1373" s="745">
        <v>237225.98</v>
      </c>
      <c r="M1373" s="745">
        <v>197688.31</v>
      </c>
      <c r="N1373" s="745">
        <v>316301.3</v>
      </c>
      <c r="O1373" s="745">
        <v>247110.39</v>
      </c>
      <c r="P1373" s="745">
        <v>395376.63</v>
      </c>
      <c r="Q1373" s="745">
        <v>280058.44</v>
      </c>
      <c r="R1373" s="745">
        <v>448093.51</v>
      </c>
      <c r="S1373" s="745">
        <v>313006.49</v>
      </c>
      <c r="T1373" s="745">
        <v>500810.39</v>
      </c>
    </row>
    <row r="1374" spans="1:20">
      <c r="A1374" s="744">
        <v>7</v>
      </c>
      <c r="B1374" s="744" t="s">
        <v>1670</v>
      </c>
      <c r="C1374" s="744"/>
      <c r="D1374" s="744" t="s">
        <v>1250</v>
      </c>
      <c r="E1374" s="744" t="s">
        <v>1514</v>
      </c>
      <c r="F1374" s="744" t="s">
        <v>712</v>
      </c>
      <c r="G1374" s="745">
        <v>105266.04</v>
      </c>
      <c r="H1374" s="745">
        <v>184215.58</v>
      </c>
      <c r="I1374" s="745">
        <v>136599.59</v>
      </c>
      <c r="J1374" s="745">
        <v>239049.29</v>
      </c>
      <c r="K1374" s="745">
        <v>163282.62</v>
      </c>
      <c r="L1374" s="745">
        <v>285744.58</v>
      </c>
      <c r="M1374" s="745">
        <v>194673.38</v>
      </c>
      <c r="N1374" s="745">
        <v>340678.41</v>
      </c>
      <c r="O1374" s="745">
        <v>229158.08</v>
      </c>
      <c r="P1374" s="745">
        <v>401026.64</v>
      </c>
      <c r="Q1374" s="745">
        <v>251288.25</v>
      </c>
      <c r="R1374" s="745">
        <v>439754.44</v>
      </c>
      <c r="S1374" s="745">
        <v>272709.09999999998</v>
      </c>
      <c r="T1374" s="745">
        <v>477240.93</v>
      </c>
    </row>
    <row r="1375" spans="1:20">
      <c r="A1375" s="744">
        <v>7</v>
      </c>
      <c r="B1375" s="744" t="s">
        <v>1670</v>
      </c>
      <c r="C1375" s="744"/>
      <c r="D1375" s="744" t="s">
        <v>1250</v>
      </c>
      <c r="E1375" s="744" t="s">
        <v>1514</v>
      </c>
      <c r="F1375" s="744" t="s">
        <v>719</v>
      </c>
      <c r="G1375" s="745">
        <v>82326.8</v>
      </c>
      <c r="H1375" s="745">
        <v>144071.9</v>
      </c>
      <c r="I1375" s="745">
        <v>107897.86</v>
      </c>
      <c r="J1375" s="745">
        <v>188821.25</v>
      </c>
      <c r="K1375" s="745">
        <v>130768.78</v>
      </c>
      <c r="L1375" s="745">
        <v>228845.36</v>
      </c>
      <c r="M1375" s="745">
        <v>160095.45000000001</v>
      </c>
      <c r="N1375" s="745">
        <v>280167.03999999998</v>
      </c>
      <c r="O1375" s="745">
        <v>189960.21</v>
      </c>
      <c r="P1375" s="745">
        <v>332430.36</v>
      </c>
      <c r="Q1375" s="745">
        <v>209354.92</v>
      </c>
      <c r="R1375" s="745">
        <v>366371.11</v>
      </c>
      <c r="S1375" s="745">
        <v>227490.47</v>
      </c>
      <c r="T1375" s="745">
        <v>398108.33</v>
      </c>
    </row>
    <row r="1376" spans="1:20">
      <c r="A1376" s="744">
        <v>7</v>
      </c>
      <c r="B1376" s="744" t="s">
        <v>1670</v>
      </c>
      <c r="C1376" s="744"/>
      <c r="D1376" s="744" t="s">
        <v>1250</v>
      </c>
      <c r="E1376" s="744" t="s">
        <v>1514</v>
      </c>
      <c r="F1376" s="744" t="s">
        <v>726</v>
      </c>
      <c r="G1376" s="745">
        <v>78389.31</v>
      </c>
      <c r="H1376" s="745">
        <v>137181.29</v>
      </c>
      <c r="I1376" s="745">
        <v>106822.38</v>
      </c>
      <c r="J1376" s="745">
        <v>186939.16</v>
      </c>
      <c r="K1376" s="745">
        <v>135212.81</v>
      </c>
      <c r="L1376" s="745">
        <v>236622.41</v>
      </c>
      <c r="M1376" s="745">
        <v>178166.73</v>
      </c>
      <c r="N1376" s="745">
        <v>311791.77</v>
      </c>
      <c r="O1376" s="745">
        <v>220723.71</v>
      </c>
      <c r="P1376" s="745">
        <v>386266.48</v>
      </c>
      <c r="Q1376" s="745">
        <v>248653.98</v>
      </c>
      <c r="R1376" s="745">
        <v>435144.46</v>
      </c>
      <c r="S1376" s="745">
        <v>276231.42</v>
      </c>
      <c r="T1376" s="745">
        <v>483404.98</v>
      </c>
    </row>
    <row r="1377" spans="1:20">
      <c r="A1377" s="744">
        <v>7</v>
      </c>
      <c r="B1377" s="744" t="s">
        <v>1670</v>
      </c>
      <c r="C1377" s="744"/>
      <c r="D1377" s="744" t="s">
        <v>1250</v>
      </c>
      <c r="E1377" s="744" t="s">
        <v>1514</v>
      </c>
      <c r="F1377" s="744" t="s">
        <v>301</v>
      </c>
      <c r="G1377" s="745">
        <v>84628.89</v>
      </c>
      <c r="H1377" s="745">
        <v>135406.23000000001</v>
      </c>
      <c r="I1377" s="745">
        <v>118480.45</v>
      </c>
      <c r="J1377" s="745">
        <v>189568.72</v>
      </c>
      <c r="K1377" s="745">
        <v>152332</v>
      </c>
      <c r="L1377" s="745">
        <v>243731.21</v>
      </c>
      <c r="M1377" s="745">
        <v>203109.34</v>
      </c>
      <c r="N1377" s="745">
        <v>324974.94</v>
      </c>
      <c r="O1377" s="745">
        <v>253886.67</v>
      </c>
      <c r="P1377" s="745">
        <v>406218.68</v>
      </c>
      <c r="Q1377" s="745">
        <v>287738.23</v>
      </c>
      <c r="R1377" s="745">
        <v>460381.17</v>
      </c>
      <c r="S1377" s="745">
        <v>321589.78000000003</v>
      </c>
      <c r="T1377" s="745">
        <v>514543.66</v>
      </c>
    </row>
    <row r="1378" spans="1:20">
      <c r="A1378" s="744">
        <v>7</v>
      </c>
      <c r="B1378" s="744" t="s">
        <v>1670</v>
      </c>
      <c r="C1378" s="744"/>
      <c r="D1378" s="744" t="s">
        <v>1250</v>
      </c>
      <c r="E1378" s="744" t="s">
        <v>1574</v>
      </c>
      <c r="F1378" s="744" t="s">
        <v>712</v>
      </c>
      <c r="G1378" s="745">
        <v>112428.94</v>
      </c>
      <c r="H1378" s="745">
        <v>196750.65</v>
      </c>
      <c r="I1378" s="745">
        <v>145794.35999999999</v>
      </c>
      <c r="J1378" s="745">
        <v>255140.13</v>
      </c>
      <c r="K1378" s="745">
        <v>174188.82</v>
      </c>
      <c r="L1378" s="745">
        <v>304830.43</v>
      </c>
      <c r="M1378" s="745">
        <v>207554.8</v>
      </c>
      <c r="N1378" s="745">
        <v>363220.9</v>
      </c>
      <c r="O1378" s="745">
        <v>244244.42</v>
      </c>
      <c r="P1378" s="745">
        <v>427427.74</v>
      </c>
      <c r="Q1378" s="745">
        <v>267787.21999999997</v>
      </c>
      <c r="R1378" s="745">
        <v>468627.64</v>
      </c>
      <c r="S1378" s="745">
        <v>290533.96999999997</v>
      </c>
      <c r="T1378" s="745">
        <v>508434.45</v>
      </c>
    </row>
    <row r="1379" spans="1:20">
      <c r="A1379" s="744">
        <v>7</v>
      </c>
      <c r="B1379" s="744" t="s">
        <v>1670</v>
      </c>
      <c r="C1379" s="744"/>
      <c r="D1379" s="744" t="s">
        <v>1250</v>
      </c>
      <c r="E1379" s="744" t="s">
        <v>1574</v>
      </c>
      <c r="F1379" s="744" t="s">
        <v>719</v>
      </c>
      <c r="G1379" s="745">
        <v>88562.86</v>
      </c>
      <c r="H1379" s="745">
        <v>154985.01</v>
      </c>
      <c r="I1379" s="745">
        <v>115932.96</v>
      </c>
      <c r="J1379" s="745">
        <v>202882.67</v>
      </c>
      <c r="K1379" s="745">
        <v>140361.29</v>
      </c>
      <c r="L1379" s="745">
        <v>245632.25</v>
      </c>
      <c r="M1379" s="745">
        <v>171579.79</v>
      </c>
      <c r="N1379" s="745">
        <v>300264.62</v>
      </c>
      <c r="O1379" s="745">
        <v>203462.8</v>
      </c>
      <c r="P1379" s="745">
        <v>356059.9</v>
      </c>
      <c r="Q1379" s="745">
        <v>224159.61</v>
      </c>
      <c r="R1379" s="745">
        <v>392279.32</v>
      </c>
      <c r="S1379" s="745">
        <v>243488.33</v>
      </c>
      <c r="T1379" s="745">
        <v>426104.57</v>
      </c>
    </row>
    <row r="1380" spans="1:20">
      <c r="A1380" s="744">
        <v>7</v>
      </c>
      <c r="B1380" s="744" t="s">
        <v>1670</v>
      </c>
      <c r="C1380" s="744"/>
      <c r="D1380" s="744" t="s">
        <v>1250</v>
      </c>
      <c r="E1380" s="744" t="s">
        <v>1574</v>
      </c>
      <c r="F1380" s="744" t="s">
        <v>726</v>
      </c>
      <c r="G1380" s="745">
        <v>84812.46</v>
      </c>
      <c r="H1380" s="745">
        <v>148421.81</v>
      </c>
      <c r="I1380" s="745">
        <v>115696.7</v>
      </c>
      <c r="J1380" s="745">
        <v>202469.22</v>
      </c>
      <c r="K1380" s="745">
        <v>146536.57999999999</v>
      </c>
      <c r="L1380" s="745">
        <v>256439.02</v>
      </c>
      <c r="M1380" s="745">
        <v>193179.56</v>
      </c>
      <c r="N1380" s="745">
        <v>338064.23</v>
      </c>
      <c r="O1380" s="745">
        <v>239409.55</v>
      </c>
      <c r="P1380" s="745">
        <v>418966.72</v>
      </c>
      <c r="Q1380" s="745">
        <v>269770.69</v>
      </c>
      <c r="R1380" s="745">
        <v>472098.7</v>
      </c>
      <c r="S1380" s="745">
        <v>299764.73</v>
      </c>
      <c r="T1380" s="745">
        <v>524588.27</v>
      </c>
    </row>
    <row r="1381" spans="1:20">
      <c r="A1381" s="744">
        <v>7</v>
      </c>
      <c r="B1381" s="744" t="s">
        <v>1670</v>
      </c>
      <c r="C1381" s="744"/>
      <c r="D1381" s="744" t="s">
        <v>1250</v>
      </c>
      <c r="E1381" s="744" t="s">
        <v>1574</v>
      </c>
      <c r="F1381" s="744" t="s">
        <v>301</v>
      </c>
      <c r="G1381" s="745">
        <v>90720.02</v>
      </c>
      <c r="H1381" s="745">
        <v>145152.04</v>
      </c>
      <c r="I1381" s="745">
        <v>127008.03</v>
      </c>
      <c r="J1381" s="745">
        <v>203212.86</v>
      </c>
      <c r="K1381" s="745">
        <v>163296.04</v>
      </c>
      <c r="L1381" s="745">
        <v>261273.67</v>
      </c>
      <c r="M1381" s="745">
        <v>217728.06</v>
      </c>
      <c r="N1381" s="745">
        <v>348364.9</v>
      </c>
      <c r="O1381" s="745">
        <v>272160.07</v>
      </c>
      <c r="P1381" s="745">
        <v>435456.12</v>
      </c>
      <c r="Q1381" s="745">
        <v>308448.08</v>
      </c>
      <c r="R1381" s="745">
        <v>493516.94</v>
      </c>
      <c r="S1381" s="745">
        <v>344736.09</v>
      </c>
      <c r="T1381" s="745">
        <v>551577.76</v>
      </c>
    </row>
    <row r="1382" spans="1:20">
      <c r="A1382" s="744">
        <v>7</v>
      </c>
      <c r="B1382" s="744" t="s">
        <v>1670</v>
      </c>
      <c r="C1382" s="744"/>
      <c r="D1382" s="744" t="s">
        <v>1250</v>
      </c>
      <c r="E1382" s="744" t="s">
        <v>1592</v>
      </c>
      <c r="F1382" s="744" t="s">
        <v>712</v>
      </c>
      <c r="G1382" s="745">
        <v>118664.02</v>
      </c>
      <c r="H1382" s="745">
        <v>207662.04</v>
      </c>
      <c r="I1382" s="745">
        <v>153890.37</v>
      </c>
      <c r="J1382" s="745">
        <v>269308.14</v>
      </c>
      <c r="K1382" s="745">
        <v>183870.48</v>
      </c>
      <c r="L1382" s="745">
        <v>321773.34000000003</v>
      </c>
      <c r="M1382" s="745">
        <v>219103.79</v>
      </c>
      <c r="N1382" s="745">
        <v>383431.63</v>
      </c>
      <c r="O1382" s="745">
        <v>257843.04</v>
      </c>
      <c r="P1382" s="745">
        <v>451225.32</v>
      </c>
      <c r="Q1382" s="745">
        <v>282701.28000000003</v>
      </c>
      <c r="R1382" s="745">
        <v>494727.24</v>
      </c>
      <c r="S1382" s="745">
        <v>306723.37</v>
      </c>
      <c r="T1382" s="745">
        <v>536765.9</v>
      </c>
    </row>
    <row r="1383" spans="1:20">
      <c r="A1383" s="744">
        <v>7</v>
      </c>
      <c r="B1383" s="744" t="s">
        <v>1670</v>
      </c>
      <c r="C1383" s="744"/>
      <c r="D1383" s="744" t="s">
        <v>1250</v>
      </c>
      <c r="E1383" s="744" t="s">
        <v>1592</v>
      </c>
      <c r="F1383" s="744" t="s">
        <v>719</v>
      </c>
      <c r="G1383" s="745">
        <v>93407.69</v>
      </c>
      <c r="H1383" s="745">
        <v>163463.45000000001</v>
      </c>
      <c r="I1383" s="745">
        <v>122289.46</v>
      </c>
      <c r="J1383" s="745">
        <v>214006.55</v>
      </c>
      <c r="K1383" s="745">
        <v>148072.42000000001</v>
      </c>
      <c r="L1383" s="745">
        <v>259126.73</v>
      </c>
      <c r="M1383" s="745">
        <v>181033.14</v>
      </c>
      <c r="N1383" s="745">
        <v>316807.99</v>
      </c>
      <c r="O1383" s="745">
        <v>214685.78</v>
      </c>
      <c r="P1383" s="745">
        <v>375700.12</v>
      </c>
      <c r="Q1383" s="745">
        <v>236532.26</v>
      </c>
      <c r="R1383" s="745">
        <v>413931.45</v>
      </c>
      <c r="S1383" s="745">
        <v>256937.2</v>
      </c>
      <c r="T1383" s="745">
        <v>449640.1</v>
      </c>
    </row>
    <row r="1384" spans="1:20">
      <c r="A1384" s="744">
        <v>7</v>
      </c>
      <c r="B1384" s="744" t="s">
        <v>1670</v>
      </c>
      <c r="C1384" s="744"/>
      <c r="D1384" s="744" t="s">
        <v>1250</v>
      </c>
      <c r="E1384" s="744" t="s">
        <v>1592</v>
      </c>
      <c r="F1384" s="744" t="s">
        <v>726</v>
      </c>
      <c r="G1384" s="745">
        <v>89401.43</v>
      </c>
      <c r="H1384" s="745">
        <v>156452.51</v>
      </c>
      <c r="I1384" s="745">
        <v>121944.13</v>
      </c>
      <c r="J1384" s="745">
        <v>213402.23</v>
      </c>
      <c r="K1384" s="745">
        <v>154439.89000000001</v>
      </c>
      <c r="L1384" s="745">
        <v>270269.81</v>
      </c>
      <c r="M1384" s="745">
        <v>203589</v>
      </c>
      <c r="N1384" s="745">
        <v>356280.74</v>
      </c>
      <c r="O1384" s="745">
        <v>252301.07</v>
      </c>
      <c r="P1384" s="745">
        <v>441526.87</v>
      </c>
      <c r="Q1384" s="745">
        <v>284290.19</v>
      </c>
      <c r="R1384" s="745">
        <v>497507.82</v>
      </c>
      <c r="S1384" s="745">
        <v>315890.83</v>
      </c>
      <c r="T1384" s="745">
        <v>552808.94999999995</v>
      </c>
    </row>
    <row r="1385" spans="1:20">
      <c r="A1385" s="744">
        <v>7</v>
      </c>
      <c r="B1385" s="744" t="s">
        <v>1670</v>
      </c>
      <c r="C1385" s="744"/>
      <c r="D1385" s="744" t="s">
        <v>1250</v>
      </c>
      <c r="E1385" s="744" t="s">
        <v>1592</v>
      </c>
      <c r="F1385" s="744" t="s">
        <v>301</v>
      </c>
      <c r="G1385" s="745">
        <v>95716.2</v>
      </c>
      <c r="H1385" s="745">
        <v>153145.92000000001</v>
      </c>
      <c r="I1385" s="745">
        <v>134002.68</v>
      </c>
      <c r="J1385" s="745">
        <v>214404.29</v>
      </c>
      <c r="K1385" s="745">
        <v>172289.16</v>
      </c>
      <c r="L1385" s="745">
        <v>275662.65999999997</v>
      </c>
      <c r="M1385" s="745">
        <v>229718.88</v>
      </c>
      <c r="N1385" s="745">
        <v>367550.21</v>
      </c>
      <c r="O1385" s="745">
        <v>287148.59999999998</v>
      </c>
      <c r="P1385" s="745">
        <v>459437.77</v>
      </c>
      <c r="Q1385" s="745">
        <v>325435.08</v>
      </c>
      <c r="R1385" s="745">
        <v>520696.13</v>
      </c>
      <c r="S1385" s="745">
        <v>363721.56</v>
      </c>
      <c r="T1385" s="745">
        <v>581954.5</v>
      </c>
    </row>
    <row r="1386" spans="1:20">
      <c r="A1386" s="744">
        <v>7</v>
      </c>
      <c r="B1386" s="744" t="s">
        <v>1670</v>
      </c>
      <c r="C1386" s="744"/>
      <c r="D1386" s="744" t="s">
        <v>1252</v>
      </c>
      <c r="E1386" s="744" t="s">
        <v>1305</v>
      </c>
      <c r="F1386" s="744" t="s">
        <v>712</v>
      </c>
      <c r="G1386" s="745">
        <v>102811.08</v>
      </c>
      <c r="H1386" s="745">
        <v>179919.38</v>
      </c>
      <c r="I1386" s="745">
        <v>133315.29999999999</v>
      </c>
      <c r="J1386" s="745">
        <v>233301.77</v>
      </c>
      <c r="K1386" s="745">
        <v>159273.53</v>
      </c>
      <c r="L1386" s="745">
        <v>278728.67</v>
      </c>
      <c r="M1386" s="745">
        <v>189774.09</v>
      </c>
      <c r="N1386" s="745">
        <v>332104.65999999997</v>
      </c>
      <c r="O1386" s="745">
        <v>223315.29</v>
      </c>
      <c r="P1386" s="745">
        <v>390801.76</v>
      </c>
      <c r="Q1386" s="745">
        <v>244837.66</v>
      </c>
      <c r="R1386" s="745">
        <v>428465.91</v>
      </c>
      <c r="S1386" s="745">
        <v>265629.43</v>
      </c>
      <c r="T1386" s="745">
        <v>464851.5</v>
      </c>
    </row>
    <row r="1387" spans="1:20">
      <c r="A1387" s="744">
        <v>7</v>
      </c>
      <c r="B1387" s="744" t="s">
        <v>1670</v>
      </c>
      <c r="C1387" s="744"/>
      <c r="D1387" s="744" t="s">
        <v>1252</v>
      </c>
      <c r="E1387" s="744" t="s">
        <v>1305</v>
      </c>
      <c r="F1387" s="744" t="s">
        <v>719</v>
      </c>
      <c r="G1387" s="745">
        <v>81030.38</v>
      </c>
      <c r="H1387" s="745">
        <v>141803.17000000001</v>
      </c>
      <c r="I1387" s="745">
        <v>106063.14</v>
      </c>
      <c r="J1387" s="745">
        <v>185610.5</v>
      </c>
      <c r="K1387" s="745">
        <v>128401.8</v>
      </c>
      <c r="L1387" s="745">
        <v>224703.15</v>
      </c>
      <c r="M1387" s="745">
        <v>156942.51999999999</v>
      </c>
      <c r="N1387" s="745">
        <v>274649.40999999997</v>
      </c>
      <c r="O1387" s="745">
        <v>186097.11</v>
      </c>
      <c r="P1387" s="745">
        <v>325669.94</v>
      </c>
      <c r="Q1387" s="745">
        <v>205022.17</v>
      </c>
      <c r="R1387" s="745">
        <v>358788.8</v>
      </c>
      <c r="S1387" s="745">
        <v>222694.57</v>
      </c>
      <c r="T1387" s="745">
        <v>389715.49</v>
      </c>
    </row>
    <row r="1388" spans="1:20">
      <c r="A1388" s="744">
        <v>7</v>
      </c>
      <c r="B1388" s="744" t="s">
        <v>1670</v>
      </c>
      <c r="C1388" s="744"/>
      <c r="D1388" s="744" t="s">
        <v>1252</v>
      </c>
      <c r="E1388" s="744" t="s">
        <v>1305</v>
      </c>
      <c r="F1388" s="744" t="s">
        <v>726</v>
      </c>
      <c r="G1388" s="745">
        <v>77632.2</v>
      </c>
      <c r="H1388" s="745">
        <v>135856.34</v>
      </c>
      <c r="I1388" s="745">
        <v>105910.03</v>
      </c>
      <c r="J1388" s="745">
        <v>185342.55</v>
      </c>
      <c r="K1388" s="745">
        <v>134147.37</v>
      </c>
      <c r="L1388" s="745">
        <v>234757.9</v>
      </c>
      <c r="M1388" s="745">
        <v>176853.07</v>
      </c>
      <c r="N1388" s="745">
        <v>309492.87</v>
      </c>
      <c r="O1388" s="745">
        <v>219181.87</v>
      </c>
      <c r="P1388" s="745">
        <v>383568.28</v>
      </c>
      <c r="Q1388" s="745">
        <v>246982.3</v>
      </c>
      <c r="R1388" s="745">
        <v>432219.03</v>
      </c>
      <c r="S1388" s="745">
        <v>274447.71999999997</v>
      </c>
      <c r="T1388" s="745">
        <v>480283.51</v>
      </c>
    </row>
    <row r="1389" spans="1:20">
      <c r="A1389" s="744">
        <v>7</v>
      </c>
      <c r="B1389" s="744" t="s">
        <v>1670</v>
      </c>
      <c r="C1389" s="744"/>
      <c r="D1389" s="744" t="s">
        <v>1252</v>
      </c>
      <c r="E1389" s="744" t="s">
        <v>1305</v>
      </c>
      <c r="F1389" s="744" t="s">
        <v>301</v>
      </c>
      <c r="G1389" s="745">
        <v>82982.210000000006</v>
      </c>
      <c r="H1389" s="745">
        <v>132771.53</v>
      </c>
      <c r="I1389" s="745">
        <v>116175.09</v>
      </c>
      <c r="J1389" s="745">
        <v>185880.15</v>
      </c>
      <c r="K1389" s="745">
        <v>149367.97</v>
      </c>
      <c r="L1389" s="745">
        <v>238988.76</v>
      </c>
      <c r="M1389" s="745">
        <v>199157.3</v>
      </c>
      <c r="N1389" s="745">
        <v>318651.68</v>
      </c>
      <c r="O1389" s="745">
        <v>248946.62</v>
      </c>
      <c r="P1389" s="745">
        <v>398314.6</v>
      </c>
      <c r="Q1389" s="745">
        <v>282139.5</v>
      </c>
      <c r="R1389" s="745">
        <v>451423.21</v>
      </c>
      <c r="S1389" s="745">
        <v>315332.39</v>
      </c>
      <c r="T1389" s="745">
        <v>504531.83</v>
      </c>
    </row>
    <row r="1390" spans="1:20">
      <c r="A1390" s="744">
        <v>7</v>
      </c>
      <c r="B1390" s="744" t="s">
        <v>1670</v>
      </c>
      <c r="C1390" s="744"/>
      <c r="D1390" s="744" t="s">
        <v>1252</v>
      </c>
      <c r="E1390" s="744" t="s">
        <v>1352</v>
      </c>
      <c r="F1390" s="744" t="s">
        <v>712</v>
      </c>
      <c r="G1390" s="745">
        <v>102147.39</v>
      </c>
      <c r="H1390" s="745">
        <v>178757.94</v>
      </c>
      <c r="I1390" s="745">
        <v>132403.66</v>
      </c>
      <c r="J1390" s="745">
        <v>231706.41</v>
      </c>
      <c r="K1390" s="745">
        <v>158141.26</v>
      </c>
      <c r="L1390" s="745">
        <v>276747.2</v>
      </c>
      <c r="M1390" s="745">
        <v>188363.07</v>
      </c>
      <c r="N1390" s="745">
        <v>329635.38</v>
      </c>
      <c r="O1390" s="745">
        <v>221615.65</v>
      </c>
      <c r="P1390" s="745">
        <v>387827.39</v>
      </c>
      <c r="Q1390" s="745">
        <v>242951.62</v>
      </c>
      <c r="R1390" s="745">
        <v>425165.34</v>
      </c>
      <c r="S1390" s="745">
        <v>263542.12</v>
      </c>
      <c r="T1390" s="745">
        <v>461198.71</v>
      </c>
    </row>
    <row r="1391" spans="1:20">
      <c r="A1391" s="744">
        <v>7</v>
      </c>
      <c r="B1391" s="744" t="s">
        <v>1670</v>
      </c>
      <c r="C1391" s="744"/>
      <c r="D1391" s="744" t="s">
        <v>1252</v>
      </c>
      <c r="E1391" s="744" t="s">
        <v>1352</v>
      </c>
      <c r="F1391" s="744" t="s">
        <v>719</v>
      </c>
      <c r="G1391" s="745">
        <v>80830.12</v>
      </c>
      <c r="H1391" s="745">
        <v>141452.71</v>
      </c>
      <c r="I1391" s="745">
        <v>105731.34</v>
      </c>
      <c r="J1391" s="745">
        <v>185029.84</v>
      </c>
      <c r="K1391" s="745">
        <v>127926.38</v>
      </c>
      <c r="L1391" s="745">
        <v>223871.16</v>
      </c>
      <c r="M1391" s="745">
        <v>156230.04999999999</v>
      </c>
      <c r="N1391" s="745">
        <v>273402.58</v>
      </c>
      <c r="O1391" s="745">
        <v>185189.34</v>
      </c>
      <c r="P1391" s="745">
        <v>324081.34999999998</v>
      </c>
      <c r="Q1391" s="745">
        <v>203983.27</v>
      </c>
      <c r="R1391" s="745">
        <v>356970.72</v>
      </c>
      <c r="S1391" s="745">
        <v>221520.77</v>
      </c>
      <c r="T1391" s="745">
        <v>387661.34</v>
      </c>
    </row>
    <row r="1392" spans="1:20">
      <c r="A1392" s="744">
        <v>7</v>
      </c>
      <c r="B1392" s="744" t="s">
        <v>1670</v>
      </c>
      <c r="C1392" s="744"/>
      <c r="D1392" s="744" t="s">
        <v>1252</v>
      </c>
      <c r="E1392" s="744" t="s">
        <v>1352</v>
      </c>
      <c r="F1392" s="744" t="s">
        <v>726</v>
      </c>
      <c r="G1392" s="745">
        <v>77685.52</v>
      </c>
      <c r="H1392" s="745">
        <v>135949.66</v>
      </c>
      <c r="I1392" s="745">
        <v>106043.73</v>
      </c>
      <c r="J1392" s="745">
        <v>185576.52</v>
      </c>
      <c r="K1392" s="745">
        <v>134362.31</v>
      </c>
      <c r="L1392" s="745">
        <v>235134.04</v>
      </c>
      <c r="M1392" s="745">
        <v>177182.42</v>
      </c>
      <c r="N1392" s="745">
        <v>310069.23</v>
      </c>
      <c r="O1392" s="745">
        <v>219633.65</v>
      </c>
      <c r="P1392" s="745">
        <v>384358.89</v>
      </c>
      <c r="Q1392" s="745">
        <v>247524.62</v>
      </c>
      <c r="R1392" s="745">
        <v>433168.08</v>
      </c>
      <c r="S1392" s="745">
        <v>275087.69</v>
      </c>
      <c r="T1392" s="745">
        <v>481403.46</v>
      </c>
    </row>
    <row r="1393" spans="1:20">
      <c r="A1393" s="744">
        <v>7</v>
      </c>
      <c r="B1393" s="744" t="s">
        <v>1670</v>
      </c>
      <c r="C1393" s="744"/>
      <c r="D1393" s="744" t="s">
        <v>1252</v>
      </c>
      <c r="E1393" s="744" t="s">
        <v>1352</v>
      </c>
      <c r="F1393" s="744" t="s">
        <v>301</v>
      </c>
      <c r="G1393" s="745">
        <v>82615.81</v>
      </c>
      <c r="H1393" s="745">
        <v>132185.29</v>
      </c>
      <c r="I1393" s="745">
        <v>115662.13</v>
      </c>
      <c r="J1393" s="745">
        <v>185059.41</v>
      </c>
      <c r="K1393" s="745">
        <v>148708.45000000001</v>
      </c>
      <c r="L1393" s="745">
        <v>237933.53</v>
      </c>
      <c r="M1393" s="745">
        <v>198277.94</v>
      </c>
      <c r="N1393" s="745">
        <v>317244.7</v>
      </c>
      <c r="O1393" s="745">
        <v>247847.42</v>
      </c>
      <c r="P1393" s="745">
        <v>396555.88</v>
      </c>
      <c r="Q1393" s="745">
        <v>280893.74</v>
      </c>
      <c r="R1393" s="745">
        <v>449430</v>
      </c>
      <c r="S1393" s="745">
        <v>313940.07</v>
      </c>
      <c r="T1393" s="745">
        <v>502304.12</v>
      </c>
    </row>
    <row r="1394" spans="1:20">
      <c r="A1394" s="744">
        <v>7</v>
      </c>
      <c r="B1394" s="744" t="s">
        <v>1670</v>
      </c>
      <c r="C1394" s="744"/>
      <c r="D1394" s="744" t="s">
        <v>1252</v>
      </c>
      <c r="E1394" s="744" t="s">
        <v>1397</v>
      </c>
      <c r="F1394" s="744" t="s">
        <v>712</v>
      </c>
      <c r="G1394" s="745">
        <v>103010.85</v>
      </c>
      <c r="H1394" s="745">
        <v>180268.99</v>
      </c>
      <c r="I1394" s="745">
        <v>133677.54999999999</v>
      </c>
      <c r="J1394" s="745">
        <v>233935.72</v>
      </c>
      <c r="K1394" s="745">
        <v>159793.53</v>
      </c>
      <c r="L1394" s="745">
        <v>279638.68</v>
      </c>
      <c r="M1394" s="745">
        <v>190518.89</v>
      </c>
      <c r="N1394" s="745">
        <v>333408.06</v>
      </c>
      <c r="O1394" s="745">
        <v>224271.06</v>
      </c>
      <c r="P1394" s="745">
        <v>392474.36</v>
      </c>
      <c r="Q1394" s="745">
        <v>245931.25</v>
      </c>
      <c r="R1394" s="745">
        <v>430379.68</v>
      </c>
      <c r="S1394" s="745">
        <v>266899</v>
      </c>
      <c r="T1394" s="745">
        <v>467073.25</v>
      </c>
    </row>
    <row r="1395" spans="1:20">
      <c r="A1395" s="744">
        <v>7</v>
      </c>
      <c r="B1395" s="744" t="s">
        <v>1670</v>
      </c>
      <c r="C1395" s="744"/>
      <c r="D1395" s="744" t="s">
        <v>1252</v>
      </c>
      <c r="E1395" s="744" t="s">
        <v>1397</v>
      </c>
      <c r="F1395" s="744" t="s">
        <v>719</v>
      </c>
      <c r="G1395" s="745">
        <v>80535.03</v>
      </c>
      <c r="H1395" s="745">
        <v>140936.29999999999</v>
      </c>
      <c r="I1395" s="745">
        <v>105555.65</v>
      </c>
      <c r="J1395" s="745">
        <v>184722.38</v>
      </c>
      <c r="K1395" s="745">
        <v>127936.54</v>
      </c>
      <c r="L1395" s="745">
        <v>223888.94</v>
      </c>
      <c r="M1395" s="745">
        <v>156639.51</v>
      </c>
      <c r="N1395" s="745">
        <v>274119.14</v>
      </c>
      <c r="O1395" s="745">
        <v>185865.06</v>
      </c>
      <c r="P1395" s="745">
        <v>325263.86</v>
      </c>
      <c r="Q1395" s="745">
        <v>204845.05</v>
      </c>
      <c r="R1395" s="745">
        <v>358478.84</v>
      </c>
      <c r="S1395" s="745">
        <v>222593.88</v>
      </c>
      <c r="T1395" s="745">
        <v>389539.29</v>
      </c>
    </row>
    <row r="1396" spans="1:20">
      <c r="A1396" s="744">
        <v>7</v>
      </c>
      <c r="B1396" s="744" t="s">
        <v>1670</v>
      </c>
      <c r="C1396" s="744"/>
      <c r="D1396" s="744" t="s">
        <v>1252</v>
      </c>
      <c r="E1396" s="744" t="s">
        <v>1397</v>
      </c>
      <c r="F1396" s="744" t="s">
        <v>726</v>
      </c>
      <c r="G1396" s="745">
        <v>76661.78</v>
      </c>
      <c r="H1396" s="745">
        <v>134158.12</v>
      </c>
      <c r="I1396" s="745">
        <v>104462.88</v>
      </c>
      <c r="J1396" s="745">
        <v>182810.04</v>
      </c>
      <c r="K1396" s="745">
        <v>132222.20000000001</v>
      </c>
      <c r="L1396" s="745">
        <v>231388.86</v>
      </c>
      <c r="M1396" s="745">
        <v>174222.02</v>
      </c>
      <c r="N1396" s="745">
        <v>304888.53999999998</v>
      </c>
      <c r="O1396" s="745">
        <v>215832.92</v>
      </c>
      <c r="P1396" s="745">
        <v>377707.61</v>
      </c>
      <c r="Q1396" s="745">
        <v>243141.39</v>
      </c>
      <c r="R1396" s="745">
        <v>425497.43</v>
      </c>
      <c r="S1396" s="745">
        <v>270104.14</v>
      </c>
      <c r="T1396" s="745">
        <v>472682.25</v>
      </c>
    </row>
    <row r="1397" spans="1:20">
      <c r="A1397" s="744">
        <v>7</v>
      </c>
      <c r="B1397" s="744" t="s">
        <v>1670</v>
      </c>
      <c r="C1397" s="744"/>
      <c r="D1397" s="744" t="s">
        <v>1252</v>
      </c>
      <c r="E1397" s="744" t="s">
        <v>1397</v>
      </c>
      <c r="F1397" s="744" t="s">
        <v>301</v>
      </c>
      <c r="G1397" s="745">
        <v>82801.13</v>
      </c>
      <c r="H1397" s="745">
        <v>132481.81</v>
      </c>
      <c r="I1397" s="745">
        <v>115921.58</v>
      </c>
      <c r="J1397" s="745">
        <v>185474.53</v>
      </c>
      <c r="K1397" s="745">
        <v>149042.03</v>
      </c>
      <c r="L1397" s="745">
        <v>238467.25</v>
      </c>
      <c r="M1397" s="745">
        <v>198722.71</v>
      </c>
      <c r="N1397" s="745">
        <v>317956.33</v>
      </c>
      <c r="O1397" s="745">
        <v>248403.38</v>
      </c>
      <c r="P1397" s="745">
        <v>397445.42</v>
      </c>
      <c r="Q1397" s="745">
        <v>281523.83</v>
      </c>
      <c r="R1397" s="745">
        <v>450438.14</v>
      </c>
      <c r="S1397" s="745">
        <v>314644.28000000003</v>
      </c>
      <c r="T1397" s="745">
        <v>503430.86</v>
      </c>
    </row>
    <row r="1398" spans="1:20">
      <c r="A1398" s="744">
        <v>7</v>
      </c>
      <c r="B1398" s="744" t="s">
        <v>1670</v>
      </c>
      <c r="C1398" s="744"/>
      <c r="D1398" s="744" t="s">
        <v>1252</v>
      </c>
      <c r="E1398" s="744" t="s">
        <v>1441</v>
      </c>
      <c r="F1398" s="744" t="s">
        <v>712</v>
      </c>
      <c r="G1398" s="745">
        <v>101816.66</v>
      </c>
      <c r="H1398" s="745">
        <v>178179.16</v>
      </c>
      <c r="I1398" s="745">
        <v>132095.78</v>
      </c>
      <c r="J1398" s="745">
        <v>231167.61</v>
      </c>
      <c r="K1398" s="745">
        <v>157875.65</v>
      </c>
      <c r="L1398" s="745">
        <v>276282.39</v>
      </c>
      <c r="M1398" s="745">
        <v>188193.38</v>
      </c>
      <c r="N1398" s="745">
        <v>329338.40999999997</v>
      </c>
      <c r="O1398" s="745">
        <v>221508.96</v>
      </c>
      <c r="P1398" s="745">
        <v>387640.68</v>
      </c>
      <c r="Q1398" s="745">
        <v>242888.21</v>
      </c>
      <c r="R1398" s="745">
        <v>425054.36</v>
      </c>
      <c r="S1398" s="745">
        <v>263570.75</v>
      </c>
      <c r="T1398" s="745">
        <v>461248.82</v>
      </c>
    </row>
    <row r="1399" spans="1:20">
      <c r="A1399" s="744">
        <v>7</v>
      </c>
      <c r="B1399" s="744" t="s">
        <v>1670</v>
      </c>
      <c r="C1399" s="744"/>
      <c r="D1399" s="744" t="s">
        <v>1252</v>
      </c>
      <c r="E1399" s="744" t="s">
        <v>1441</v>
      </c>
      <c r="F1399" s="744" t="s">
        <v>719</v>
      </c>
      <c r="G1399" s="745">
        <v>79804.259999999995</v>
      </c>
      <c r="H1399" s="745">
        <v>139657.45000000001</v>
      </c>
      <c r="I1399" s="745">
        <v>104553.7</v>
      </c>
      <c r="J1399" s="745">
        <v>182968.98</v>
      </c>
      <c r="K1399" s="745">
        <v>126675.5</v>
      </c>
      <c r="L1399" s="745">
        <v>221682.13</v>
      </c>
      <c r="M1399" s="745">
        <v>155012.54</v>
      </c>
      <c r="N1399" s="745">
        <v>271271.94</v>
      </c>
      <c r="O1399" s="745">
        <v>183894.84</v>
      </c>
      <c r="P1399" s="745">
        <v>321815.96000000002</v>
      </c>
      <c r="Q1399" s="745">
        <v>202649.15</v>
      </c>
      <c r="R1399" s="745">
        <v>354636.01</v>
      </c>
      <c r="S1399" s="745">
        <v>220179.14</v>
      </c>
      <c r="T1399" s="745">
        <v>385313.49</v>
      </c>
    </row>
    <row r="1400" spans="1:20">
      <c r="A1400" s="744">
        <v>7</v>
      </c>
      <c r="B1400" s="744" t="s">
        <v>1670</v>
      </c>
      <c r="C1400" s="744"/>
      <c r="D1400" s="744" t="s">
        <v>1252</v>
      </c>
      <c r="E1400" s="744" t="s">
        <v>1441</v>
      </c>
      <c r="F1400" s="744" t="s">
        <v>726</v>
      </c>
      <c r="G1400" s="745">
        <v>76121.490000000005</v>
      </c>
      <c r="H1400" s="745">
        <v>133212.6</v>
      </c>
      <c r="I1400" s="745">
        <v>103765.51</v>
      </c>
      <c r="J1400" s="745">
        <v>181589.65</v>
      </c>
      <c r="K1400" s="745">
        <v>131368.62</v>
      </c>
      <c r="L1400" s="745">
        <v>229895.09</v>
      </c>
      <c r="M1400" s="745">
        <v>173126.69</v>
      </c>
      <c r="N1400" s="745">
        <v>302971.7</v>
      </c>
      <c r="O1400" s="745">
        <v>214503.84</v>
      </c>
      <c r="P1400" s="745">
        <v>375381.73</v>
      </c>
      <c r="Q1400" s="745">
        <v>241665.39</v>
      </c>
      <c r="R1400" s="745">
        <v>422914.44</v>
      </c>
      <c r="S1400" s="745">
        <v>268488.36</v>
      </c>
      <c r="T1400" s="745">
        <v>469854.63</v>
      </c>
    </row>
    <row r="1401" spans="1:20">
      <c r="A1401" s="744">
        <v>7</v>
      </c>
      <c r="B1401" s="744" t="s">
        <v>1670</v>
      </c>
      <c r="C1401" s="744"/>
      <c r="D1401" s="744" t="s">
        <v>1252</v>
      </c>
      <c r="E1401" s="744" t="s">
        <v>1441</v>
      </c>
      <c r="F1401" s="744" t="s">
        <v>301</v>
      </c>
      <c r="G1401" s="745">
        <v>81947.600000000006</v>
      </c>
      <c r="H1401" s="745">
        <v>131116.17000000001</v>
      </c>
      <c r="I1401" s="745">
        <v>114726.65</v>
      </c>
      <c r="J1401" s="745">
        <v>183562.64</v>
      </c>
      <c r="K1401" s="745">
        <v>147505.69</v>
      </c>
      <c r="L1401" s="745">
        <v>236009.1</v>
      </c>
      <c r="M1401" s="745">
        <v>196674.25</v>
      </c>
      <c r="N1401" s="745">
        <v>314678.81</v>
      </c>
      <c r="O1401" s="745">
        <v>245842.81</v>
      </c>
      <c r="P1401" s="745">
        <v>393348.51</v>
      </c>
      <c r="Q1401" s="745">
        <v>278621.84999999998</v>
      </c>
      <c r="R1401" s="745">
        <v>445794.97</v>
      </c>
      <c r="S1401" s="745">
        <v>311400.90000000002</v>
      </c>
      <c r="T1401" s="745">
        <v>498241.44</v>
      </c>
    </row>
    <row r="1402" spans="1:20">
      <c r="A1402" s="744">
        <v>7</v>
      </c>
      <c r="B1402" s="744" t="s">
        <v>1670</v>
      </c>
      <c r="C1402" s="744"/>
      <c r="D1402" s="744" t="s">
        <v>1252</v>
      </c>
      <c r="E1402" s="744" t="s">
        <v>1482</v>
      </c>
      <c r="F1402" s="744" t="s">
        <v>712</v>
      </c>
      <c r="G1402" s="745">
        <v>104469.17</v>
      </c>
      <c r="H1402" s="745">
        <v>182821.06</v>
      </c>
      <c r="I1402" s="745">
        <v>135446.45000000001</v>
      </c>
      <c r="J1402" s="745">
        <v>237031.3</v>
      </c>
      <c r="K1402" s="745">
        <v>161803.67000000001</v>
      </c>
      <c r="L1402" s="745">
        <v>283156.43</v>
      </c>
      <c r="M1402" s="745">
        <v>192765.82</v>
      </c>
      <c r="N1402" s="745">
        <v>337340.19</v>
      </c>
      <c r="O1402" s="745">
        <v>226821.26</v>
      </c>
      <c r="P1402" s="745">
        <v>396937.2</v>
      </c>
      <c r="Q1402" s="745">
        <v>248673.15</v>
      </c>
      <c r="R1402" s="745">
        <v>435178.02</v>
      </c>
      <c r="S1402" s="745">
        <v>269775.40999999997</v>
      </c>
      <c r="T1402" s="745">
        <v>472106.97</v>
      </c>
    </row>
    <row r="1403" spans="1:20">
      <c r="A1403" s="744">
        <v>7</v>
      </c>
      <c r="B1403" s="744" t="s">
        <v>1670</v>
      </c>
      <c r="C1403" s="744"/>
      <c r="D1403" s="744" t="s">
        <v>1252</v>
      </c>
      <c r="E1403" s="744" t="s">
        <v>1482</v>
      </c>
      <c r="F1403" s="744" t="s">
        <v>719</v>
      </c>
      <c r="G1403" s="745">
        <v>82456.77</v>
      </c>
      <c r="H1403" s="745">
        <v>144299.35</v>
      </c>
      <c r="I1403" s="745">
        <v>107904.38</v>
      </c>
      <c r="J1403" s="745">
        <v>188832.67</v>
      </c>
      <c r="K1403" s="745">
        <v>130603.53</v>
      </c>
      <c r="L1403" s="745">
        <v>228556.17</v>
      </c>
      <c r="M1403" s="745">
        <v>159584.98000000001</v>
      </c>
      <c r="N1403" s="745">
        <v>279273.71999999997</v>
      </c>
      <c r="O1403" s="745">
        <v>189207.14</v>
      </c>
      <c r="P1403" s="745">
        <v>331112.49</v>
      </c>
      <c r="Q1403" s="745">
        <v>208434.1</v>
      </c>
      <c r="R1403" s="745">
        <v>364759.67</v>
      </c>
      <c r="S1403" s="745">
        <v>226383.8</v>
      </c>
      <c r="T1403" s="745">
        <v>396171.64</v>
      </c>
    </row>
    <row r="1404" spans="1:20">
      <c r="A1404" s="744">
        <v>7</v>
      </c>
      <c r="B1404" s="744" t="s">
        <v>1670</v>
      </c>
      <c r="C1404" s="744"/>
      <c r="D1404" s="744" t="s">
        <v>1252</v>
      </c>
      <c r="E1404" s="744" t="s">
        <v>1482</v>
      </c>
      <c r="F1404" s="744" t="s">
        <v>726</v>
      </c>
      <c r="G1404" s="745">
        <v>79089.58</v>
      </c>
      <c r="H1404" s="745">
        <v>138406.76</v>
      </c>
      <c r="I1404" s="745">
        <v>107920.84</v>
      </c>
      <c r="J1404" s="745">
        <v>188861.47</v>
      </c>
      <c r="K1404" s="745">
        <v>136711.19</v>
      </c>
      <c r="L1404" s="745">
        <v>239244.58</v>
      </c>
      <c r="M1404" s="745">
        <v>180250.1</v>
      </c>
      <c r="N1404" s="745">
        <v>315437.68</v>
      </c>
      <c r="O1404" s="745">
        <v>223408.12</v>
      </c>
      <c r="P1404" s="745">
        <v>390964.21</v>
      </c>
      <c r="Q1404" s="745">
        <v>251756.9</v>
      </c>
      <c r="R1404" s="745">
        <v>440574.58</v>
      </c>
      <c r="S1404" s="745">
        <v>279767.11</v>
      </c>
      <c r="T1404" s="745">
        <v>489592.43</v>
      </c>
    </row>
    <row r="1405" spans="1:20">
      <c r="A1405" s="744">
        <v>7</v>
      </c>
      <c r="B1405" s="744" t="s">
        <v>1670</v>
      </c>
      <c r="C1405" s="744"/>
      <c r="D1405" s="744" t="s">
        <v>1252</v>
      </c>
      <c r="E1405" s="744" t="s">
        <v>1482</v>
      </c>
      <c r="F1405" s="744" t="s">
        <v>301</v>
      </c>
      <c r="G1405" s="745">
        <v>84383.21</v>
      </c>
      <c r="H1405" s="745">
        <v>135013.14000000001</v>
      </c>
      <c r="I1405" s="745">
        <v>118136.49</v>
      </c>
      <c r="J1405" s="745">
        <v>189018.39</v>
      </c>
      <c r="K1405" s="745">
        <v>151889.78</v>
      </c>
      <c r="L1405" s="745">
        <v>243023.65</v>
      </c>
      <c r="M1405" s="745">
        <v>202519.7</v>
      </c>
      <c r="N1405" s="745">
        <v>324031.53000000003</v>
      </c>
      <c r="O1405" s="745">
        <v>253149.63</v>
      </c>
      <c r="P1405" s="745">
        <v>405039.41</v>
      </c>
      <c r="Q1405" s="745">
        <v>286902.90999999997</v>
      </c>
      <c r="R1405" s="745">
        <v>459044.67</v>
      </c>
      <c r="S1405" s="745">
        <v>320656.2</v>
      </c>
      <c r="T1405" s="745">
        <v>513049.92</v>
      </c>
    </row>
    <row r="1406" spans="1:20">
      <c r="A1406" s="744">
        <v>8</v>
      </c>
      <c r="B1406" s="744" t="s">
        <v>1671</v>
      </c>
      <c r="C1406" s="744"/>
      <c r="D1406" s="744" t="s">
        <v>1229</v>
      </c>
      <c r="E1406" s="744" t="s">
        <v>1285</v>
      </c>
      <c r="F1406" s="744" t="s">
        <v>712</v>
      </c>
      <c r="G1406" s="745">
        <v>106127.28</v>
      </c>
      <c r="H1406" s="745">
        <v>185722.73</v>
      </c>
      <c r="I1406" s="745">
        <v>137577.62</v>
      </c>
      <c r="J1406" s="745">
        <v>240760.83</v>
      </c>
      <c r="K1406" s="745">
        <v>164333.82999999999</v>
      </c>
      <c r="L1406" s="745">
        <v>287584.2</v>
      </c>
      <c r="M1406" s="745">
        <v>195757.56</v>
      </c>
      <c r="N1406" s="745">
        <v>342575.73</v>
      </c>
      <c r="O1406" s="745">
        <v>230327.23</v>
      </c>
      <c r="P1406" s="745">
        <v>403072.66</v>
      </c>
      <c r="Q1406" s="745">
        <v>252508.65</v>
      </c>
      <c r="R1406" s="745">
        <v>441890.14</v>
      </c>
      <c r="S1406" s="745">
        <v>273921.40000000002</v>
      </c>
      <c r="T1406" s="745">
        <v>479362.45</v>
      </c>
    </row>
    <row r="1407" spans="1:20">
      <c r="A1407" s="744">
        <v>8</v>
      </c>
      <c r="B1407" s="744" t="s">
        <v>1671</v>
      </c>
      <c r="C1407" s="744"/>
      <c r="D1407" s="744" t="s">
        <v>1229</v>
      </c>
      <c r="E1407" s="744" t="s">
        <v>1285</v>
      </c>
      <c r="F1407" s="744" t="s">
        <v>719</v>
      </c>
      <c r="G1407" s="745">
        <v>83883.16</v>
      </c>
      <c r="H1407" s="745">
        <v>146795.54</v>
      </c>
      <c r="I1407" s="745">
        <v>109745.63</v>
      </c>
      <c r="J1407" s="745">
        <v>192054.85</v>
      </c>
      <c r="K1407" s="745">
        <v>132805.26</v>
      </c>
      <c r="L1407" s="745">
        <v>232409.2</v>
      </c>
      <c r="M1407" s="745">
        <v>162227.45000000001</v>
      </c>
      <c r="N1407" s="745">
        <v>283898.03000000003</v>
      </c>
      <c r="O1407" s="745">
        <v>192317.18</v>
      </c>
      <c r="P1407" s="745">
        <v>336555.06</v>
      </c>
      <c r="Q1407" s="745">
        <v>211846.03</v>
      </c>
      <c r="R1407" s="745">
        <v>370730.55</v>
      </c>
      <c r="S1407" s="745">
        <v>230073.03</v>
      </c>
      <c r="T1407" s="745">
        <v>402627.81</v>
      </c>
    </row>
    <row r="1408" spans="1:20">
      <c r="A1408" s="744">
        <v>8</v>
      </c>
      <c r="B1408" s="744" t="s">
        <v>1671</v>
      </c>
      <c r="C1408" s="744"/>
      <c r="D1408" s="744" t="s">
        <v>1229</v>
      </c>
      <c r="E1408" s="744" t="s">
        <v>1285</v>
      </c>
      <c r="F1408" s="744" t="s">
        <v>726</v>
      </c>
      <c r="G1408" s="745">
        <v>80546.960000000006</v>
      </c>
      <c r="H1408" s="745">
        <v>140957.19</v>
      </c>
      <c r="I1408" s="745">
        <v>109931.66</v>
      </c>
      <c r="J1408" s="745">
        <v>192380.4</v>
      </c>
      <c r="K1408" s="745">
        <v>139275.01</v>
      </c>
      <c r="L1408" s="745">
        <v>243731.26</v>
      </c>
      <c r="M1408" s="745">
        <v>183647.15</v>
      </c>
      <c r="N1408" s="745">
        <v>321382.51</v>
      </c>
      <c r="O1408" s="745">
        <v>227634.37</v>
      </c>
      <c r="P1408" s="745">
        <v>398360.15</v>
      </c>
      <c r="Q1408" s="745">
        <v>256531.51</v>
      </c>
      <c r="R1408" s="745">
        <v>448930.15</v>
      </c>
      <c r="S1408" s="745">
        <v>285086.51</v>
      </c>
      <c r="T1408" s="745">
        <v>498901.39</v>
      </c>
    </row>
    <row r="1409" spans="1:20">
      <c r="A1409" s="744">
        <v>8</v>
      </c>
      <c r="B1409" s="744" t="s">
        <v>1671</v>
      </c>
      <c r="C1409" s="744"/>
      <c r="D1409" s="744" t="s">
        <v>1229</v>
      </c>
      <c r="E1409" s="744" t="s">
        <v>1285</v>
      </c>
      <c r="F1409" s="744" t="s">
        <v>301</v>
      </c>
      <c r="G1409" s="745">
        <v>85784.21</v>
      </c>
      <c r="H1409" s="745">
        <v>137254.75</v>
      </c>
      <c r="I1409" s="745">
        <v>120097.9</v>
      </c>
      <c r="J1409" s="745">
        <v>192156.64</v>
      </c>
      <c r="K1409" s="745">
        <v>154411.59</v>
      </c>
      <c r="L1409" s="745">
        <v>247058.54</v>
      </c>
      <c r="M1409" s="745">
        <v>205882.12</v>
      </c>
      <c r="N1409" s="745">
        <v>329411.39</v>
      </c>
      <c r="O1409" s="745">
        <v>257352.64</v>
      </c>
      <c r="P1409" s="745">
        <v>411764.24</v>
      </c>
      <c r="Q1409" s="745">
        <v>291666.33</v>
      </c>
      <c r="R1409" s="745">
        <v>466666.14</v>
      </c>
      <c r="S1409" s="745">
        <v>325980.02</v>
      </c>
      <c r="T1409" s="745">
        <v>521568.03</v>
      </c>
    </row>
    <row r="1410" spans="1:20">
      <c r="A1410" s="744">
        <v>8</v>
      </c>
      <c r="B1410" s="744" t="s">
        <v>1671</v>
      </c>
      <c r="C1410" s="744"/>
      <c r="D1410" s="744" t="s">
        <v>1229</v>
      </c>
      <c r="E1410" s="744" t="s">
        <v>1333</v>
      </c>
      <c r="F1410" s="744" t="s">
        <v>712</v>
      </c>
      <c r="G1410" s="745">
        <v>102413.75999999999</v>
      </c>
      <c r="H1410" s="745">
        <v>179224.07</v>
      </c>
      <c r="I1410" s="745">
        <v>132886.66</v>
      </c>
      <c r="J1410" s="745">
        <v>232551.66</v>
      </c>
      <c r="K1410" s="745">
        <v>158834.59</v>
      </c>
      <c r="L1410" s="745">
        <v>277960.53000000003</v>
      </c>
      <c r="M1410" s="745">
        <v>189356.13</v>
      </c>
      <c r="N1410" s="745">
        <v>331373.23</v>
      </c>
      <c r="O1410" s="745">
        <v>222890.01</v>
      </c>
      <c r="P1410" s="745">
        <v>390057.51</v>
      </c>
      <c r="Q1410" s="745">
        <v>244409.72</v>
      </c>
      <c r="R1410" s="745">
        <v>427717.01</v>
      </c>
      <c r="S1410" s="745">
        <v>265234.87</v>
      </c>
      <c r="T1410" s="745">
        <v>464161.03</v>
      </c>
    </row>
    <row r="1411" spans="1:20">
      <c r="A1411" s="744">
        <v>8</v>
      </c>
      <c r="B1411" s="744" t="s">
        <v>1671</v>
      </c>
      <c r="C1411" s="744"/>
      <c r="D1411" s="744" t="s">
        <v>1229</v>
      </c>
      <c r="E1411" s="744" t="s">
        <v>1333</v>
      </c>
      <c r="F1411" s="744" t="s">
        <v>719</v>
      </c>
      <c r="G1411" s="745">
        <v>80169.64</v>
      </c>
      <c r="H1411" s="745">
        <v>140296.88</v>
      </c>
      <c r="I1411" s="745">
        <v>105054.67</v>
      </c>
      <c r="J1411" s="745">
        <v>183845.68</v>
      </c>
      <c r="K1411" s="745">
        <v>127306.02</v>
      </c>
      <c r="L1411" s="745">
        <v>222785.53</v>
      </c>
      <c r="M1411" s="745">
        <v>155826.01999999999</v>
      </c>
      <c r="N1411" s="745">
        <v>272695.53000000003</v>
      </c>
      <c r="O1411" s="745">
        <v>184879.95</v>
      </c>
      <c r="P1411" s="745">
        <v>323539.90999999997</v>
      </c>
      <c r="Q1411" s="745">
        <v>203747.1</v>
      </c>
      <c r="R1411" s="745">
        <v>356557.42</v>
      </c>
      <c r="S1411" s="745">
        <v>221386.51</v>
      </c>
      <c r="T1411" s="745">
        <v>387426.38</v>
      </c>
    </row>
    <row r="1412" spans="1:20">
      <c r="A1412" s="744">
        <v>8</v>
      </c>
      <c r="B1412" s="744" t="s">
        <v>1671</v>
      </c>
      <c r="C1412" s="744"/>
      <c r="D1412" s="744" t="s">
        <v>1229</v>
      </c>
      <c r="E1412" s="744" t="s">
        <v>1333</v>
      </c>
      <c r="F1412" s="744" t="s">
        <v>726</v>
      </c>
      <c r="G1412" s="745">
        <v>76391.63</v>
      </c>
      <c r="H1412" s="745">
        <v>133685.35999999999</v>
      </c>
      <c r="I1412" s="745">
        <v>104114.19</v>
      </c>
      <c r="J1412" s="745">
        <v>182199.84</v>
      </c>
      <c r="K1412" s="745">
        <v>131795.41</v>
      </c>
      <c r="L1412" s="745">
        <v>230641.97</v>
      </c>
      <c r="M1412" s="745">
        <v>173674.35</v>
      </c>
      <c r="N1412" s="745">
        <v>303930.12</v>
      </c>
      <c r="O1412" s="745">
        <v>215168.38</v>
      </c>
      <c r="P1412" s="745">
        <v>376544.67</v>
      </c>
      <c r="Q1412" s="745">
        <v>242403.39</v>
      </c>
      <c r="R1412" s="745">
        <v>424205.93</v>
      </c>
      <c r="S1412" s="745">
        <v>269296.25</v>
      </c>
      <c r="T1412" s="745">
        <v>471268.44</v>
      </c>
    </row>
    <row r="1413" spans="1:20">
      <c r="A1413" s="744">
        <v>8</v>
      </c>
      <c r="B1413" s="744" t="s">
        <v>1671</v>
      </c>
      <c r="C1413" s="744"/>
      <c r="D1413" s="744" t="s">
        <v>1229</v>
      </c>
      <c r="E1413" s="744" t="s">
        <v>1333</v>
      </c>
      <c r="F1413" s="744" t="s">
        <v>301</v>
      </c>
      <c r="G1413" s="745">
        <v>82374.36</v>
      </c>
      <c r="H1413" s="745">
        <v>131798.99</v>
      </c>
      <c r="I1413" s="745">
        <v>115324.11</v>
      </c>
      <c r="J1413" s="745">
        <v>184518.58</v>
      </c>
      <c r="K1413" s="745">
        <v>148273.85999999999</v>
      </c>
      <c r="L1413" s="745">
        <v>237238.17</v>
      </c>
      <c r="M1413" s="745">
        <v>197698.48</v>
      </c>
      <c r="N1413" s="745">
        <v>316317.56</v>
      </c>
      <c r="O1413" s="745">
        <v>247123.09</v>
      </c>
      <c r="P1413" s="745">
        <v>395396.96</v>
      </c>
      <c r="Q1413" s="745">
        <v>280072.84000000003</v>
      </c>
      <c r="R1413" s="745">
        <v>448116.55</v>
      </c>
      <c r="S1413" s="745">
        <v>313022.59000000003</v>
      </c>
      <c r="T1413" s="745">
        <v>500836.14</v>
      </c>
    </row>
    <row r="1414" spans="1:20">
      <c r="A1414" s="744">
        <v>8</v>
      </c>
      <c r="B1414" s="744" t="s">
        <v>1671</v>
      </c>
      <c r="C1414" s="744"/>
      <c r="D1414" s="744" t="s">
        <v>1229</v>
      </c>
      <c r="E1414" s="744" t="s">
        <v>1379</v>
      </c>
      <c r="F1414" s="744" t="s">
        <v>712</v>
      </c>
      <c r="G1414" s="745">
        <v>106790.96</v>
      </c>
      <c r="H1414" s="745">
        <v>186884.19</v>
      </c>
      <c r="I1414" s="745">
        <v>138489.26</v>
      </c>
      <c r="J1414" s="745">
        <v>242356.2</v>
      </c>
      <c r="K1414" s="745">
        <v>165466.1</v>
      </c>
      <c r="L1414" s="745">
        <v>289565.68</v>
      </c>
      <c r="M1414" s="745">
        <v>197168.59</v>
      </c>
      <c r="N1414" s="745">
        <v>345045.02</v>
      </c>
      <c r="O1414" s="745">
        <v>232026.88</v>
      </c>
      <c r="P1414" s="745">
        <v>406047.04</v>
      </c>
      <c r="Q1414" s="745">
        <v>254394.7</v>
      </c>
      <c r="R1414" s="745">
        <v>445190.73</v>
      </c>
      <c r="S1414" s="745">
        <v>276008.71999999997</v>
      </c>
      <c r="T1414" s="745">
        <v>483015.25</v>
      </c>
    </row>
    <row r="1415" spans="1:20">
      <c r="A1415" s="744">
        <v>8</v>
      </c>
      <c r="B1415" s="744" t="s">
        <v>1671</v>
      </c>
      <c r="C1415" s="744"/>
      <c r="D1415" s="744" t="s">
        <v>1229</v>
      </c>
      <c r="E1415" s="744" t="s">
        <v>1379</v>
      </c>
      <c r="F1415" s="744" t="s">
        <v>719</v>
      </c>
      <c r="G1415" s="745">
        <v>84083.43</v>
      </c>
      <c r="H1415" s="745">
        <v>147146.01</v>
      </c>
      <c r="I1415" s="745">
        <v>110077.43</v>
      </c>
      <c r="J1415" s="745">
        <v>192635.51</v>
      </c>
      <c r="K1415" s="745">
        <v>133280.69</v>
      </c>
      <c r="L1415" s="745">
        <v>233241.2</v>
      </c>
      <c r="M1415" s="745">
        <v>162939.93</v>
      </c>
      <c r="N1415" s="745">
        <v>285144.88</v>
      </c>
      <c r="O1415" s="745">
        <v>193224.94</v>
      </c>
      <c r="P1415" s="745">
        <v>338143.65</v>
      </c>
      <c r="Q1415" s="745">
        <v>212884.94</v>
      </c>
      <c r="R1415" s="745">
        <v>372548.64</v>
      </c>
      <c r="S1415" s="745">
        <v>231246.84</v>
      </c>
      <c r="T1415" s="745">
        <v>404681.97</v>
      </c>
    </row>
    <row r="1416" spans="1:20">
      <c r="A1416" s="744">
        <v>8</v>
      </c>
      <c r="B1416" s="744" t="s">
        <v>1671</v>
      </c>
      <c r="C1416" s="744"/>
      <c r="D1416" s="744" t="s">
        <v>1229</v>
      </c>
      <c r="E1416" s="744" t="s">
        <v>1379</v>
      </c>
      <c r="F1416" s="744" t="s">
        <v>726</v>
      </c>
      <c r="G1416" s="745">
        <v>80493.64</v>
      </c>
      <c r="H1416" s="745">
        <v>140863.87</v>
      </c>
      <c r="I1416" s="745">
        <v>109797.96</v>
      </c>
      <c r="J1416" s="745">
        <v>192146.43</v>
      </c>
      <c r="K1416" s="745">
        <v>139060.07999999999</v>
      </c>
      <c r="L1416" s="745">
        <v>243355.13</v>
      </c>
      <c r="M1416" s="745">
        <v>183317.8</v>
      </c>
      <c r="N1416" s="745">
        <v>320806.15000000002</v>
      </c>
      <c r="O1416" s="745">
        <v>227182.6</v>
      </c>
      <c r="P1416" s="745">
        <v>397569.55</v>
      </c>
      <c r="Q1416" s="745">
        <v>255989.2</v>
      </c>
      <c r="R1416" s="745">
        <v>447981.11</v>
      </c>
      <c r="S1416" s="745">
        <v>284446.53999999998</v>
      </c>
      <c r="T1416" s="745">
        <v>497781.44</v>
      </c>
    </row>
    <row r="1417" spans="1:20">
      <c r="A1417" s="744">
        <v>8</v>
      </c>
      <c r="B1417" s="744" t="s">
        <v>1671</v>
      </c>
      <c r="C1417" s="744"/>
      <c r="D1417" s="744" t="s">
        <v>1229</v>
      </c>
      <c r="E1417" s="744" t="s">
        <v>1379</v>
      </c>
      <c r="F1417" s="744" t="s">
        <v>301</v>
      </c>
      <c r="G1417" s="745">
        <v>86150.62</v>
      </c>
      <c r="H1417" s="745">
        <v>137840.99</v>
      </c>
      <c r="I1417" s="745">
        <v>120610.86</v>
      </c>
      <c r="J1417" s="745">
        <v>192977.39</v>
      </c>
      <c r="K1417" s="745">
        <v>155071.10999999999</v>
      </c>
      <c r="L1417" s="745">
        <v>248113.78</v>
      </c>
      <c r="M1417" s="745">
        <v>206761.48</v>
      </c>
      <c r="N1417" s="745">
        <v>330818.37</v>
      </c>
      <c r="O1417" s="745">
        <v>258451.85</v>
      </c>
      <c r="P1417" s="745">
        <v>413522.97</v>
      </c>
      <c r="Q1417" s="745">
        <v>292912.09999999998</v>
      </c>
      <c r="R1417" s="745">
        <v>468659.36</v>
      </c>
      <c r="S1417" s="745">
        <v>327372.34999999998</v>
      </c>
      <c r="T1417" s="745">
        <v>523795.76</v>
      </c>
    </row>
    <row r="1418" spans="1:20">
      <c r="A1418" s="744">
        <v>8</v>
      </c>
      <c r="B1418" s="744" t="s">
        <v>1671</v>
      </c>
      <c r="C1418" s="744"/>
      <c r="D1418" s="744" t="s">
        <v>1229</v>
      </c>
      <c r="E1418" s="744" t="s">
        <v>1425</v>
      </c>
      <c r="F1418" s="744" t="s">
        <v>712</v>
      </c>
      <c r="G1418" s="745">
        <v>100820.02</v>
      </c>
      <c r="H1418" s="745">
        <v>176435.04</v>
      </c>
      <c r="I1418" s="745">
        <v>130580.39</v>
      </c>
      <c r="J1418" s="745">
        <v>228515.68</v>
      </c>
      <c r="K1418" s="745">
        <v>155876.71</v>
      </c>
      <c r="L1418" s="745">
        <v>272784.25</v>
      </c>
      <c r="M1418" s="745">
        <v>185541.03</v>
      </c>
      <c r="N1418" s="745">
        <v>324696.81</v>
      </c>
      <c r="O1418" s="745">
        <v>218216.38</v>
      </c>
      <c r="P1418" s="745">
        <v>381878.66</v>
      </c>
      <c r="Q1418" s="745">
        <v>239179.54</v>
      </c>
      <c r="R1418" s="745">
        <v>418564.19</v>
      </c>
      <c r="S1418" s="745">
        <v>259367.51</v>
      </c>
      <c r="T1418" s="745">
        <v>453893.13</v>
      </c>
    </row>
    <row r="1419" spans="1:20">
      <c r="A1419" s="744">
        <v>8</v>
      </c>
      <c r="B1419" s="744" t="s">
        <v>1671</v>
      </c>
      <c r="C1419" s="744"/>
      <c r="D1419" s="744" t="s">
        <v>1229</v>
      </c>
      <c r="E1419" s="744" t="s">
        <v>1425</v>
      </c>
      <c r="F1419" s="744" t="s">
        <v>719</v>
      </c>
      <c r="G1419" s="745">
        <v>80429.59</v>
      </c>
      <c r="H1419" s="745">
        <v>140751.78</v>
      </c>
      <c r="I1419" s="745">
        <v>105067.73</v>
      </c>
      <c r="J1419" s="745">
        <v>183868.53</v>
      </c>
      <c r="K1419" s="745">
        <v>126975.52</v>
      </c>
      <c r="L1419" s="745">
        <v>222207.17</v>
      </c>
      <c r="M1419" s="745">
        <v>154805.1</v>
      </c>
      <c r="N1419" s="745">
        <v>270908.92</v>
      </c>
      <c r="O1419" s="745">
        <v>183373.82</v>
      </c>
      <c r="P1419" s="745">
        <v>320904.19</v>
      </c>
      <c r="Q1419" s="745">
        <v>201905.46</v>
      </c>
      <c r="R1419" s="745">
        <v>353334.56</v>
      </c>
      <c r="S1419" s="745">
        <v>219173.17</v>
      </c>
      <c r="T1419" s="745">
        <v>383553.05</v>
      </c>
    </row>
    <row r="1420" spans="1:20">
      <c r="A1420" s="744">
        <v>8</v>
      </c>
      <c r="B1420" s="744" t="s">
        <v>1671</v>
      </c>
      <c r="C1420" s="744"/>
      <c r="D1420" s="744" t="s">
        <v>1229</v>
      </c>
      <c r="E1420" s="744" t="s">
        <v>1425</v>
      </c>
      <c r="F1420" s="744" t="s">
        <v>726</v>
      </c>
      <c r="G1420" s="745">
        <v>77792.179999999993</v>
      </c>
      <c r="H1420" s="745">
        <v>136136.31</v>
      </c>
      <c r="I1420" s="745">
        <v>106311.13</v>
      </c>
      <c r="J1420" s="745">
        <v>186044.48</v>
      </c>
      <c r="K1420" s="745">
        <v>134792.18</v>
      </c>
      <c r="L1420" s="745">
        <v>235886.32</v>
      </c>
      <c r="M1420" s="745">
        <v>177841.12</v>
      </c>
      <c r="N1420" s="745">
        <v>311221.96000000002</v>
      </c>
      <c r="O1420" s="745">
        <v>220537.22</v>
      </c>
      <c r="P1420" s="745">
        <v>385940.14</v>
      </c>
      <c r="Q1420" s="745">
        <v>248609.25</v>
      </c>
      <c r="R1420" s="745">
        <v>435066.18</v>
      </c>
      <c r="S1420" s="745">
        <v>276367.64</v>
      </c>
      <c r="T1420" s="745">
        <v>483643.37</v>
      </c>
    </row>
    <row r="1421" spans="1:20">
      <c r="A1421" s="744">
        <v>8</v>
      </c>
      <c r="B1421" s="744" t="s">
        <v>1671</v>
      </c>
      <c r="C1421" s="744"/>
      <c r="D1421" s="744" t="s">
        <v>1229</v>
      </c>
      <c r="E1421" s="744" t="s">
        <v>1425</v>
      </c>
      <c r="F1421" s="744" t="s">
        <v>301</v>
      </c>
      <c r="G1421" s="745">
        <v>81883.009999999995</v>
      </c>
      <c r="H1421" s="745">
        <v>131012.82</v>
      </c>
      <c r="I1421" s="745">
        <v>114636.21</v>
      </c>
      <c r="J1421" s="745">
        <v>183417.94</v>
      </c>
      <c r="K1421" s="745">
        <v>147389.41</v>
      </c>
      <c r="L1421" s="745">
        <v>235823.07</v>
      </c>
      <c r="M1421" s="745">
        <v>196519.22</v>
      </c>
      <c r="N1421" s="745">
        <v>314430.76</v>
      </c>
      <c r="O1421" s="745">
        <v>245649.02</v>
      </c>
      <c r="P1421" s="745">
        <v>393038.45</v>
      </c>
      <c r="Q1421" s="745">
        <v>278402.23</v>
      </c>
      <c r="R1421" s="745">
        <v>445443.57</v>
      </c>
      <c r="S1421" s="745">
        <v>311155.43</v>
      </c>
      <c r="T1421" s="745">
        <v>497848.7</v>
      </c>
    </row>
    <row r="1422" spans="1:20">
      <c r="A1422" s="744">
        <v>8</v>
      </c>
      <c r="B1422" s="744" t="s">
        <v>1671</v>
      </c>
      <c r="C1422" s="744"/>
      <c r="D1422" s="744" t="s">
        <v>1229</v>
      </c>
      <c r="E1422" s="744" t="s">
        <v>1466</v>
      </c>
      <c r="F1422" s="744" t="s">
        <v>712</v>
      </c>
      <c r="G1422" s="745">
        <v>106327.05</v>
      </c>
      <c r="H1422" s="745">
        <v>186072.34</v>
      </c>
      <c r="I1422" s="745">
        <v>137939.87</v>
      </c>
      <c r="J1422" s="745">
        <v>241394.76</v>
      </c>
      <c r="K1422" s="745">
        <v>164853.82999999999</v>
      </c>
      <c r="L1422" s="745">
        <v>288494.2</v>
      </c>
      <c r="M1422" s="745">
        <v>196502.36</v>
      </c>
      <c r="N1422" s="745">
        <v>343879.12</v>
      </c>
      <c r="O1422" s="745">
        <v>231283</v>
      </c>
      <c r="P1422" s="745">
        <v>404745.25</v>
      </c>
      <c r="Q1422" s="745">
        <v>253602.23</v>
      </c>
      <c r="R1422" s="745">
        <v>443803.91</v>
      </c>
      <c r="S1422" s="745">
        <v>275190.96999999997</v>
      </c>
      <c r="T1422" s="745">
        <v>481584.19</v>
      </c>
    </row>
    <row r="1423" spans="1:20">
      <c r="A1423" s="744">
        <v>8</v>
      </c>
      <c r="B1423" s="744" t="s">
        <v>1671</v>
      </c>
      <c r="C1423" s="744"/>
      <c r="D1423" s="744" t="s">
        <v>1229</v>
      </c>
      <c r="E1423" s="744" t="s">
        <v>1466</v>
      </c>
      <c r="F1423" s="744" t="s">
        <v>719</v>
      </c>
      <c r="G1423" s="745">
        <v>83387.81</v>
      </c>
      <c r="H1423" s="745">
        <v>145928.66</v>
      </c>
      <c r="I1423" s="745">
        <v>109238.13</v>
      </c>
      <c r="J1423" s="745">
        <v>191166.72</v>
      </c>
      <c r="K1423" s="745">
        <v>132339.99</v>
      </c>
      <c r="L1423" s="745">
        <v>231594.98</v>
      </c>
      <c r="M1423" s="745">
        <v>161924.43</v>
      </c>
      <c r="N1423" s="745">
        <v>283367.75</v>
      </c>
      <c r="O1423" s="745">
        <v>192085.13</v>
      </c>
      <c r="P1423" s="745">
        <v>336148.97</v>
      </c>
      <c r="Q1423" s="745">
        <v>211668.9</v>
      </c>
      <c r="R1423" s="745">
        <v>370420.57</v>
      </c>
      <c r="S1423" s="745">
        <v>229972.34</v>
      </c>
      <c r="T1423" s="745">
        <v>402451.59</v>
      </c>
    </row>
    <row r="1424" spans="1:20">
      <c r="A1424" s="744">
        <v>8</v>
      </c>
      <c r="B1424" s="744" t="s">
        <v>1671</v>
      </c>
      <c r="C1424" s="744"/>
      <c r="D1424" s="744" t="s">
        <v>1229</v>
      </c>
      <c r="E1424" s="744" t="s">
        <v>1466</v>
      </c>
      <c r="F1424" s="744" t="s">
        <v>726</v>
      </c>
      <c r="G1424" s="745">
        <v>79576.55</v>
      </c>
      <c r="H1424" s="745">
        <v>139258.96</v>
      </c>
      <c r="I1424" s="745">
        <v>108484.51</v>
      </c>
      <c r="J1424" s="745">
        <v>189847.89</v>
      </c>
      <c r="K1424" s="745">
        <v>137349.82999999999</v>
      </c>
      <c r="L1424" s="745">
        <v>240362.21</v>
      </c>
      <c r="M1424" s="745">
        <v>181016.09</v>
      </c>
      <c r="N1424" s="745">
        <v>316778.15999999997</v>
      </c>
      <c r="O1424" s="745">
        <v>224285.41</v>
      </c>
      <c r="P1424" s="745">
        <v>392499.48</v>
      </c>
      <c r="Q1424" s="745">
        <v>252690.58</v>
      </c>
      <c r="R1424" s="745">
        <v>442208.52</v>
      </c>
      <c r="S1424" s="745">
        <v>280742.92</v>
      </c>
      <c r="T1424" s="745">
        <v>491300.1</v>
      </c>
    </row>
    <row r="1425" spans="1:20">
      <c r="A1425" s="744">
        <v>8</v>
      </c>
      <c r="B1425" s="744" t="s">
        <v>1671</v>
      </c>
      <c r="C1425" s="744"/>
      <c r="D1425" s="744" t="s">
        <v>1229</v>
      </c>
      <c r="E1425" s="744" t="s">
        <v>1466</v>
      </c>
      <c r="F1425" s="744" t="s">
        <v>301</v>
      </c>
      <c r="G1425" s="745">
        <v>85603.13</v>
      </c>
      <c r="H1425" s="745">
        <v>136965.01</v>
      </c>
      <c r="I1425" s="745">
        <v>119844.39</v>
      </c>
      <c r="J1425" s="745">
        <v>191751.02</v>
      </c>
      <c r="K1425" s="745">
        <v>154085.64000000001</v>
      </c>
      <c r="L1425" s="745">
        <v>246537.03</v>
      </c>
      <c r="M1425" s="745">
        <v>205447.52</v>
      </c>
      <c r="N1425" s="745">
        <v>328716.03000000003</v>
      </c>
      <c r="O1425" s="745">
        <v>256809.4</v>
      </c>
      <c r="P1425" s="745">
        <v>410895.04</v>
      </c>
      <c r="Q1425" s="745">
        <v>291050.65000000002</v>
      </c>
      <c r="R1425" s="745">
        <v>465681.05</v>
      </c>
      <c r="S1425" s="745">
        <v>325291.90000000002</v>
      </c>
      <c r="T1425" s="745">
        <v>520467.05</v>
      </c>
    </row>
    <row r="1426" spans="1:20">
      <c r="A1426" s="744">
        <v>8</v>
      </c>
      <c r="B1426" s="744" t="s">
        <v>1671</v>
      </c>
      <c r="C1426" s="744"/>
      <c r="D1426" s="744" t="s">
        <v>1229</v>
      </c>
      <c r="E1426" s="744" t="s">
        <v>1503</v>
      </c>
      <c r="F1426" s="744" t="s">
        <v>712</v>
      </c>
      <c r="G1426" s="745">
        <v>107785.38</v>
      </c>
      <c r="H1426" s="745">
        <v>188624.41</v>
      </c>
      <c r="I1426" s="745">
        <v>139708.78</v>
      </c>
      <c r="J1426" s="745">
        <v>244490.36</v>
      </c>
      <c r="K1426" s="745">
        <v>166863.98000000001</v>
      </c>
      <c r="L1426" s="745">
        <v>292011.96000000002</v>
      </c>
      <c r="M1426" s="745">
        <v>198749.3</v>
      </c>
      <c r="N1426" s="745">
        <v>347811.27</v>
      </c>
      <c r="O1426" s="745">
        <v>233833.21</v>
      </c>
      <c r="P1426" s="745">
        <v>409208.12</v>
      </c>
      <c r="Q1426" s="745">
        <v>256344.16</v>
      </c>
      <c r="R1426" s="745">
        <v>448602.27</v>
      </c>
      <c r="S1426" s="745">
        <v>278067.39</v>
      </c>
      <c r="T1426" s="745">
        <v>486617.94</v>
      </c>
    </row>
    <row r="1427" spans="1:20">
      <c r="A1427" s="744">
        <v>8</v>
      </c>
      <c r="B1427" s="744" t="s">
        <v>1671</v>
      </c>
      <c r="C1427" s="744"/>
      <c r="D1427" s="744" t="s">
        <v>1229</v>
      </c>
      <c r="E1427" s="744" t="s">
        <v>1503</v>
      </c>
      <c r="F1427" s="744" t="s">
        <v>719</v>
      </c>
      <c r="G1427" s="745">
        <v>85309.56</v>
      </c>
      <c r="H1427" s="745">
        <v>149291.72</v>
      </c>
      <c r="I1427" s="745">
        <v>111586.87</v>
      </c>
      <c r="J1427" s="745">
        <v>195277.02</v>
      </c>
      <c r="K1427" s="745">
        <v>135006.99</v>
      </c>
      <c r="L1427" s="745">
        <v>236262.22</v>
      </c>
      <c r="M1427" s="745">
        <v>164869.91</v>
      </c>
      <c r="N1427" s="745">
        <v>288522.34999999998</v>
      </c>
      <c r="O1427" s="745">
        <v>195427.21</v>
      </c>
      <c r="P1427" s="745">
        <v>341997.62</v>
      </c>
      <c r="Q1427" s="745">
        <v>215257.96</v>
      </c>
      <c r="R1427" s="745">
        <v>376701.43</v>
      </c>
      <c r="S1427" s="745">
        <v>233762.27</v>
      </c>
      <c r="T1427" s="745">
        <v>409083.97</v>
      </c>
    </row>
    <row r="1428" spans="1:20">
      <c r="A1428" s="744">
        <v>8</v>
      </c>
      <c r="B1428" s="744" t="s">
        <v>1671</v>
      </c>
      <c r="C1428" s="744"/>
      <c r="D1428" s="744" t="s">
        <v>1229</v>
      </c>
      <c r="E1428" s="744" t="s">
        <v>1503</v>
      </c>
      <c r="F1428" s="744" t="s">
        <v>726</v>
      </c>
      <c r="G1428" s="745">
        <v>82004.350000000006</v>
      </c>
      <c r="H1428" s="745">
        <v>143507.60999999999</v>
      </c>
      <c r="I1428" s="745">
        <v>111942.47</v>
      </c>
      <c r="J1428" s="745">
        <v>195899.33</v>
      </c>
      <c r="K1428" s="745">
        <v>141838.82</v>
      </c>
      <c r="L1428" s="745">
        <v>248217.94</v>
      </c>
      <c r="M1428" s="745">
        <v>187044.19</v>
      </c>
      <c r="N1428" s="745">
        <v>327327.32</v>
      </c>
      <c r="O1428" s="745">
        <v>231860.62</v>
      </c>
      <c r="P1428" s="745">
        <v>405756.09</v>
      </c>
      <c r="Q1428" s="745">
        <v>261306.11</v>
      </c>
      <c r="R1428" s="745">
        <v>457285.7</v>
      </c>
      <c r="S1428" s="745">
        <v>290405.90000000002</v>
      </c>
      <c r="T1428" s="745">
        <v>508210.32</v>
      </c>
    </row>
    <row r="1429" spans="1:20">
      <c r="A1429" s="744">
        <v>8</v>
      </c>
      <c r="B1429" s="744" t="s">
        <v>1671</v>
      </c>
      <c r="C1429" s="744"/>
      <c r="D1429" s="744" t="s">
        <v>1229</v>
      </c>
      <c r="E1429" s="744" t="s">
        <v>1503</v>
      </c>
      <c r="F1429" s="744" t="s">
        <v>301</v>
      </c>
      <c r="G1429" s="745">
        <v>87185.22</v>
      </c>
      <c r="H1429" s="745">
        <v>139496.35</v>
      </c>
      <c r="I1429" s="745">
        <v>122059.31</v>
      </c>
      <c r="J1429" s="745">
        <v>195294.9</v>
      </c>
      <c r="K1429" s="745">
        <v>156933.4</v>
      </c>
      <c r="L1429" s="745">
        <v>251093.44</v>
      </c>
      <c r="M1429" s="745">
        <v>209244.53</v>
      </c>
      <c r="N1429" s="745">
        <v>334791.25</v>
      </c>
      <c r="O1429" s="745">
        <v>261555.66</v>
      </c>
      <c r="P1429" s="745">
        <v>418489.06</v>
      </c>
      <c r="Q1429" s="745">
        <v>296429.75</v>
      </c>
      <c r="R1429" s="745">
        <v>474287.6</v>
      </c>
      <c r="S1429" s="745">
        <v>331303.84000000003</v>
      </c>
      <c r="T1429" s="745">
        <v>530086.14</v>
      </c>
    </row>
    <row r="1430" spans="1:20">
      <c r="A1430" s="744">
        <v>8</v>
      </c>
      <c r="B1430" s="744" t="s">
        <v>1671</v>
      </c>
      <c r="C1430" s="744"/>
      <c r="D1430" s="744" t="s">
        <v>1229</v>
      </c>
      <c r="E1430" s="744" t="s">
        <v>1538</v>
      </c>
      <c r="F1430" s="744" t="s">
        <v>712</v>
      </c>
      <c r="G1430" s="745">
        <v>105266.04</v>
      </c>
      <c r="H1430" s="745">
        <v>184215.58</v>
      </c>
      <c r="I1430" s="745">
        <v>136599.59</v>
      </c>
      <c r="J1430" s="745">
        <v>239049.29</v>
      </c>
      <c r="K1430" s="745">
        <v>163282.62</v>
      </c>
      <c r="L1430" s="745">
        <v>285744.58</v>
      </c>
      <c r="M1430" s="745">
        <v>194673.38</v>
      </c>
      <c r="N1430" s="745">
        <v>340678.41</v>
      </c>
      <c r="O1430" s="745">
        <v>229158.08</v>
      </c>
      <c r="P1430" s="745">
        <v>401026.64</v>
      </c>
      <c r="Q1430" s="745">
        <v>251288.25</v>
      </c>
      <c r="R1430" s="745">
        <v>439754.44</v>
      </c>
      <c r="S1430" s="745">
        <v>272709.09999999998</v>
      </c>
      <c r="T1430" s="745">
        <v>477240.93</v>
      </c>
    </row>
    <row r="1431" spans="1:20">
      <c r="A1431" s="744">
        <v>8</v>
      </c>
      <c r="B1431" s="744" t="s">
        <v>1671</v>
      </c>
      <c r="C1431" s="744"/>
      <c r="D1431" s="744" t="s">
        <v>1229</v>
      </c>
      <c r="E1431" s="744" t="s">
        <v>1538</v>
      </c>
      <c r="F1431" s="744" t="s">
        <v>719</v>
      </c>
      <c r="G1431" s="745">
        <v>82326.8</v>
      </c>
      <c r="H1431" s="745">
        <v>144071.9</v>
      </c>
      <c r="I1431" s="745">
        <v>107897.86</v>
      </c>
      <c r="J1431" s="745">
        <v>188821.25</v>
      </c>
      <c r="K1431" s="745">
        <v>130768.78</v>
      </c>
      <c r="L1431" s="745">
        <v>228845.36</v>
      </c>
      <c r="M1431" s="745">
        <v>160095.45000000001</v>
      </c>
      <c r="N1431" s="745">
        <v>280167.03999999998</v>
      </c>
      <c r="O1431" s="745">
        <v>189960.21</v>
      </c>
      <c r="P1431" s="745">
        <v>332430.36</v>
      </c>
      <c r="Q1431" s="745">
        <v>209354.92</v>
      </c>
      <c r="R1431" s="745">
        <v>366371.11</v>
      </c>
      <c r="S1431" s="745">
        <v>227490.47</v>
      </c>
      <c r="T1431" s="745">
        <v>398108.33</v>
      </c>
    </row>
    <row r="1432" spans="1:20">
      <c r="A1432" s="744">
        <v>8</v>
      </c>
      <c r="B1432" s="744" t="s">
        <v>1671</v>
      </c>
      <c r="C1432" s="744"/>
      <c r="D1432" s="744" t="s">
        <v>1229</v>
      </c>
      <c r="E1432" s="744" t="s">
        <v>1538</v>
      </c>
      <c r="F1432" s="744" t="s">
        <v>726</v>
      </c>
      <c r="G1432" s="745">
        <v>78389.31</v>
      </c>
      <c r="H1432" s="745">
        <v>137181.29</v>
      </c>
      <c r="I1432" s="745">
        <v>106822.38</v>
      </c>
      <c r="J1432" s="745">
        <v>186939.16</v>
      </c>
      <c r="K1432" s="745">
        <v>135212.81</v>
      </c>
      <c r="L1432" s="745">
        <v>236622.41</v>
      </c>
      <c r="M1432" s="745">
        <v>178166.73</v>
      </c>
      <c r="N1432" s="745">
        <v>311791.77</v>
      </c>
      <c r="O1432" s="745">
        <v>220723.71</v>
      </c>
      <c r="P1432" s="745">
        <v>386266.48</v>
      </c>
      <c r="Q1432" s="745">
        <v>248653.98</v>
      </c>
      <c r="R1432" s="745">
        <v>435144.46</v>
      </c>
      <c r="S1432" s="745">
        <v>276231.42</v>
      </c>
      <c r="T1432" s="745">
        <v>483404.98</v>
      </c>
    </row>
    <row r="1433" spans="1:20">
      <c r="A1433" s="744">
        <v>8</v>
      </c>
      <c r="B1433" s="744" t="s">
        <v>1671</v>
      </c>
      <c r="C1433" s="744"/>
      <c r="D1433" s="744" t="s">
        <v>1229</v>
      </c>
      <c r="E1433" s="744" t="s">
        <v>1538</v>
      </c>
      <c r="F1433" s="744" t="s">
        <v>301</v>
      </c>
      <c r="G1433" s="745">
        <v>84628.89</v>
      </c>
      <c r="H1433" s="745">
        <v>135406.23000000001</v>
      </c>
      <c r="I1433" s="745">
        <v>118480.45</v>
      </c>
      <c r="J1433" s="745">
        <v>189568.72</v>
      </c>
      <c r="K1433" s="745">
        <v>152332</v>
      </c>
      <c r="L1433" s="745">
        <v>243731.21</v>
      </c>
      <c r="M1433" s="745">
        <v>203109.34</v>
      </c>
      <c r="N1433" s="745">
        <v>324974.94</v>
      </c>
      <c r="O1433" s="745">
        <v>253886.67</v>
      </c>
      <c r="P1433" s="745">
        <v>406218.68</v>
      </c>
      <c r="Q1433" s="745">
        <v>287738.23</v>
      </c>
      <c r="R1433" s="745">
        <v>460381.17</v>
      </c>
      <c r="S1433" s="745">
        <v>321589.78000000003</v>
      </c>
      <c r="T1433" s="745">
        <v>514543.66</v>
      </c>
    </row>
    <row r="1434" spans="1:20">
      <c r="A1434" s="744">
        <v>8</v>
      </c>
      <c r="B1434" s="744" t="s">
        <v>1671</v>
      </c>
      <c r="C1434" s="744"/>
      <c r="D1434" s="744" t="s">
        <v>1229</v>
      </c>
      <c r="E1434" s="744" t="s">
        <v>1564</v>
      </c>
      <c r="F1434" s="744" t="s">
        <v>712</v>
      </c>
      <c r="G1434" s="745">
        <v>96509.41</v>
      </c>
      <c r="H1434" s="745">
        <v>168891.46</v>
      </c>
      <c r="I1434" s="745">
        <v>125098.55</v>
      </c>
      <c r="J1434" s="745">
        <v>218922.46</v>
      </c>
      <c r="K1434" s="745">
        <v>149418.53</v>
      </c>
      <c r="L1434" s="745">
        <v>261482.43</v>
      </c>
      <c r="M1434" s="745">
        <v>177976.84</v>
      </c>
      <c r="N1434" s="745">
        <v>311459.48</v>
      </c>
      <c r="O1434" s="745">
        <v>209398.09</v>
      </c>
      <c r="P1434" s="745">
        <v>366446.66</v>
      </c>
      <c r="Q1434" s="745">
        <v>229559.08</v>
      </c>
      <c r="R1434" s="745">
        <v>401728.4</v>
      </c>
      <c r="S1434" s="745">
        <v>249016.85</v>
      </c>
      <c r="T1434" s="745">
        <v>435779.49</v>
      </c>
    </row>
    <row r="1435" spans="1:20">
      <c r="A1435" s="744">
        <v>8</v>
      </c>
      <c r="B1435" s="744" t="s">
        <v>1671</v>
      </c>
      <c r="C1435" s="744"/>
      <c r="D1435" s="744" t="s">
        <v>1229</v>
      </c>
      <c r="E1435" s="744" t="s">
        <v>1564</v>
      </c>
      <c r="F1435" s="744" t="s">
        <v>719</v>
      </c>
      <c r="G1435" s="745">
        <v>76350.679999999993</v>
      </c>
      <c r="H1435" s="745">
        <v>133613.69</v>
      </c>
      <c r="I1435" s="745">
        <v>99875.81</v>
      </c>
      <c r="J1435" s="745">
        <v>174782.66</v>
      </c>
      <c r="K1435" s="745">
        <v>120845.77</v>
      </c>
      <c r="L1435" s="745">
        <v>211480.09</v>
      </c>
      <c r="M1435" s="745">
        <v>147590.18</v>
      </c>
      <c r="N1435" s="745">
        <v>258282.81</v>
      </c>
      <c r="O1435" s="745">
        <v>174951.48</v>
      </c>
      <c r="P1435" s="745">
        <v>306165.08</v>
      </c>
      <c r="Q1435" s="745">
        <v>192708.58</v>
      </c>
      <c r="R1435" s="745">
        <v>337240.01</v>
      </c>
      <c r="S1435" s="745">
        <v>209279.27</v>
      </c>
      <c r="T1435" s="745">
        <v>366238.71999999997</v>
      </c>
    </row>
    <row r="1436" spans="1:20">
      <c r="A1436" s="744">
        <v>8</v>
      </c>
      <c r="B1436" s="744" t="s">
        <v>1671</v>
      </c>
      <c r="C1436" s="744"/>
      <c r="D1436" s="744" t="s">
        <v>1229</v>
      </c>
      <c r="E1436" s="744" t="s">
        <v>1564</v>
      </c>
      <c r="F1436" s="744" t="s">
        <v>726</v>
      </c>
      <c r="G1436" s="745">
        <v>73366.7</v>
      </c>
      <c r="H1436" s="745">
        <v>128391.72</v>
      </c>
      <c r="I1436" s="745">
        <v>100144.98</v>
      </c>
      <c r="J1436" s="745">
        <v>175253.71</v>
      </c>
      <c r="K1436" s="745">
        <v>126885.79</v>
      </c>
      <c r="L1436" s="745">
        <v>222050.14</v>
      </c>
      <c r="M1436" s="745">
        <v>167320.65</v>
      </c>
      <c r="N1436" s="745">
        <v>292811.14</v>
      </c>
      <c r="O1436" s="745">
        <v>207406.68</v>
      </c>
      <c r="P1436" s="745">
        <v>362961.69</v>
      </c>
      <c r="Q1436" s="745">
        <v>233743.12</v>
      </c>
      <c r="R1436" s="745">
        <v>409050.45</v>
      </c>
      <c r="S1436" s="745">
        <v>259769.48</v>
      </c>
      <c r="T1436" s="745">
        <v>454596.6</v>
      </c>
    </row>
    <row r="1437" spans="1:20">
      <c r="A1437" s="744">
        <v>8</v>
      </c>
      <c r="B1437" s="744" t="s">
        <v>1671</v>
      </c>
      <c r="C1437" s="744"/>
      <c r="D1437" s="744" t="s">
        <v>1229</v>
      </c>
      <c r="E1437" s="744" t="s">
        <v>1564</v>
      </c>
      <c r="F1437" s="744" t="s">
        <v>301</v>
      </c>
      <c r="G1437" s="745">
        <v>78046.39</v>
      </c>
      <c r="H1437" s="745">
        <v>124874.23</v>
      </c>
      <c r="I1437" s="745">
        <v>109264.95</v>
      </c>
      <c r="J1437" s="745">
        <v>174823.93</v>
      </c>
      <c r="K1437" s="745">
        <v>140483.51</v>
      </c>
      <c r="L1437" s="745">
        <v>224773.62</v>
      </c>
      <c r="M1437" s="745">
        <v>187311.35</v>
      </c>
      <c r="N1437" s="745">
        <v>299698.15999999997</v>
      </c>
      <c r="O1437" s="745">
        <v>234139.18</v>
      </c>
      <c r="P1437" s="745">
        <v>374622.7</v>
      </c>
      <c r="Q1437" s="745">
        <v>265357.74</v>
      </c>
      <c r="R1437" s="745">
        <v>424572.39</v>
      </c>
      <c r="S1437" s="745">
        <v>296576.3</v>
      </c>
      <c r="T1437" s="745">
        <v>474522.09</v>
      </c>
    </row>
    <row r="1438" spans="1:20">
      <c r="A1438" s="744">
        <v>8</v>
      </c>
      <c r="B1438" s="744" t="s">
        <v>1671</v>
      </c>
      <c r="C1438" s="744"/>
      <c r="D1438" s="744" t="s">
        <v>1229</v>
      </c>
      <c r="E1438" s="744" t="s">
        <v>1587</v>
      </c>
      <c r="F1438" s="744" t="s">
        <v>712</v>
      </c>
      <c r="G1438" s="745">
        <v>102213.98</v>
      </c>
      <c r="H1438" s="745">
        <v>178874.47</v>
      </c>
      <c r="I1438" s="745">
        <v>132524.41</v>
      </c>
      <c r="J1438" s="745">
        <v>231917.72</v>
      </c>
      <c r="K1438" s="745">
        <v>158314.59</v>
      </c>
      <c r="L1438" s="745">
        <v>277050.53000000003</v>
      </c>
      <c r="M1438" s="745">
        <v>188611.34</v>
      </c>
      <c r="N1438" s="745">
        <v>330069.84000000003</v>
      </c>
      <c r="O1438" s="745">
        <v>221934.24</v>
      </c>
      <c r="P1438" s="745">
        <v>388384.92</v>
      </c>
      <c r="Q1438" s="745">
        <v>243316.15</v>
      </c>
      <c r="R1438" s="745">
        <v>425803.25</v>
      </c>
      <c r="S1438" s="745">
        <v>263965.31</v>
      </c>
      <c r="T1438" s="745">
        <v>461939.29</v>
      </c>
    </row>
    <row r="1439" spans="1:20">
      <c r="A1439" s="744">
        <v>8</v>
      </c>
      <c r="B1439" s="744" t="s">
        <v>1671</v>
      </c>
      <c r="C1439" s="744"/>
      <c r="D1439" s="744" t="s">
        <v>1229</v>
      </c>
      <c r="E1439" s="744" t="s">
        <v>1587</v>
      </c>
      <c r="F1439" s="744" t="s">
        <v>719</v>
      </c>
      <c r="G1439" s="745">
        <v>80665</v>
      </c>
      <c r="H1439" s="745">
        <v>141163.75</v>
      </c>
      <c r="I1439" s="745">
        <v>105562.17</v>
      </c>
      <c r="J1439" s="745">
        <v>184733.8</v>
      </c>
      <c r="K1439" s="745">
        <v>127771.29</v>
      </c>
      <c r="L1439" s="745">
        <v>223599.75</v>
      </c>
      <c r="M1439" s="745">
        <v>156129.04</v>
      </c>
      <c r="N1439" s="745">
        <v>273225.82</v>
      </c>
      <c r="O1439" s="745">
        <v>185112</v>
      </c>
      <c r="P1439" s="745">
        <v>323945.99</v>
      </c>
      <c r="Q1439" s="745">
        <v>203924.23</v>
      </c>
      <c r="R1439" s="745">
        <v>356867.39</v>
      </c>
      <c r="S1439" s="745">
        <v>221487.2</v>
      </c>
      <c r="T1439" s="745">
        <v>387602.6</v>
      </c>
    </row>
    <row r="1440" spans="1:20">
      <c r="A1440" s="744">
        <v>8</v>
      </c>
      <c r="B1440" s="744" t="s">
        <v>1671</v>
      </c>
      <c r="C1440" s="744"/>
      <c r="D1440" s="744" t="s">
        <v>1229</v>
      </c>
      <c r="E1440" s="744" t="s">
        <v>1587</v>
      </c>
      <c r="F1440" s="744" t="s">
        <v>726</v>
      </c>
      <c r="G1440" s="745">
        <v>77362.05</v>
      </c>
      <c r="H1440" s="745">
        <v>135383.59</v>
      </c>
      <c r="I1440" s="745">
        <v>105561.34</v>
      </c>
      <c r="J1440" s="745">
        <v>184732.35</v>
      </c>
      <c r="K1440" s="745">
        <v>133720.59</v>
      </c>
      <c r="L1440" s="745">
        <v>234011.02</v>
      </c>
      <c r="M1440" s="745">
        <v>176305.4</v>
      </c>
      <c r="N1440" s="745">
        <v>308534.45</v>
      </c>
      <c r="O1440" s="745">
        <v>218517.33</v>
      </c>
      <c r="P1440" s="745">
        <v>382405.34</v>
      </c>
      <c r="Q1440" s="745">
        <v>246244.31</v>
      </c>
      <c r="R1440" s="745">
        <v>430927.54</v>
      </c>
      <c r="S1440" s="745">
        <v>273639.83</v>
      </c>
      <c r="T1440" s="745">
        <v>478869.7</v>
      </c>
    </row>
    <row r="1441" spans="1:20">
      <c r="A1441" s="744">
        <v>8</v>
      </c>
      <c r="B1441" s="744" t="s">
        <v>1671</v>
      </c>
      <c r="C1441" s="744"/>
      <c r="D1441" s="744" t="s">
        <v>1229</v>
      </c>
      <c r="E1441" s="744" t="s">
        <v>1587</v>
      </c>
      <c r="F1441" s="744" t="s">
        <v>301</v>
      </c>
      <c r="G1441" s="745">
        <v>82555.45</v>
      </c>
      <c r="H1441" s="745">
        <v>132088.72</v>
      </c>
      <c r="I1441" s="745">
        <v>115577.63</v>
      </c>
      <c r="J1441" s="745">
        <v>184924.2</v>
      </c>
      <c r="K1441" s="745">
        <v>148599.79999999999</v>
      </c>
      <c r="L1441" s="745">
        <v>237759.69</v>
      </c>
      <c r="M1441" s="745">
        <v>198133.07</v>
      </c>
      <c r="N1441" s="745">
        <v>317012.92</v>
      </c>
      <c r="O1441" s="745">
        <v>247666.34</v>
      </c>
      <c r="P1441" s="745">
        <v>396266.15</v>
      </c>
      <c r="Q1441" s="745">
        <v>280688.52</v>
      </c>
      <c r="R1441" s="745">
        <v>449101.64</v>
      </c>
      <c r="S1441" s="745">
        <v>313710.7</v>
      </c>
      <c r="T1441" s="745">
        <v>501937.12</v>
      </c>
    </row>
    <row r="1442" spans="1:20">
      <c r="A1442" s="744">
        <v>8</v>
      </c>
      <c r="B1442" s="744" t="s">
        <v>1671</v>
      </c>
      <c r="C1442" s="744"/>
      <c r="D1442" s="744" t="s">
        <v>1251</v>
      </c>
      <c r="E1442" s="744" t="s">
        <v>1304</v>
      </c>
      <c r="F1442" s="744" t="s">
        <v>712</v>
      </c>
      <c r="G1442" s="745">
        <v>105530.18</v>
      </c>
      <c r="H1442" s="745">
        <v>184677.82</v>
      </c>
      <c r="I1442" s="745">
        <v>136786.73000000001</v>
      </c>
      <c r="J1442" s="745">
        <v>239376.78</v>
      </c>
      <c r="K1442" s="745">
        <v>163374.89000000001</v>
      </c>
      <c r="L1442" s="745">
        <v>285906.05</v>
      </c>
      <c r="M1442" s="745">
        <v>194594.81</v>
      </c>
      <c r="N1442" s="745">
        <v>340540.91</v>
      </c>
      <c r="O1442" s="745">
        <v>228946.19</v>
      </c>
      <c r="P1442" s="745">
        <v>400655.83</v>
      </c>
      <c r="Q1442" s="745">
        <v>250987.14</v>
      </c>
      <c r="R1442" s="745">
        <v>439227.49</v>
      </c>
      <c r="S1442" s="745">
        <v>272257.28000000003</v>
      </c>
      <c r="T1442" s="745">
        <v>476450.24</v>
      </c>
    </row>
    <row r="1443" spans="1:20">
      <c r="A1443" s="744">
        <v>8</v>
      </c>
      <c r="B1443" s="744" t="s">
        <v>1671</v>
      </c>
      <c r="C1443" s="744"/>
      <c r="D1443" s="744" t="s">
        <v>1251</v>
      </c>
      <c r="E1443" s="744" t="s">
        <v>1304</v>
      </c>
      <c r="F1443" s="744" t="s">
        <v>719</v>
      </c>
      <c r="G1443" s="745">
        <v>83517.78</v>
      </c>
      <c r="H1443" s="745">
        <v>146156.12</v>
      </c>
      <c r="I1443" s="745">
        <v>109244.66</v>
      </c>
      <c r="J1443" s="745">
        <v>191178.15</v>
      </c>
      <c r="K1443" s="745">
        <v>132174.74</v>
      </c>
      <c r="L1443" s="745">
        <v>231305.8</v>
      </c>
      <c r="M1443" s="745">
        <v>161413.97</v>
      </c>
      <c r="N1443" s="745">
        <v>282474.44</v>
      </c>
      <c r="O1443" s="745">
        <v>191332.06</v>
      </c>
      <c r="P1443" s="745">
        <v>334831.11</v>
      </c>
      <c r="Q1443" s="745">
        <v>210748.08</v>
      </c>
      <c r="R1443" s="745">
        <v>368809.14</v>
      </c>
      <c r="S1443" s="745">
        <v>228865.67</v>
      </c>
      <c r="T1443" s="745">
        <v>400514.92</v>
      </c>
    </row>
    <row r="1444" spans="1:20">
      <c r="A1444" s="744">
        <v>8</v>
      </c>
      <c r="B1444" s="744" t="s">
        <v>1671</v>
      </c>
      <c r="C1444" s="744"/>
      <c r="D1444" s="744" t="s">
        <v>1251</v>
      </c>
      <c r="E1444" s="744" t="s">
        <v>1304</v>
      </c>
      <c r="F1444" s="744" t="s">
        <v>726</v>
      </c>
      <c r="G1444" s="745">
        <v>80276.820000000007</v>
      </c>
      <c r="H1444" s="745">
        <v>140484.43</v>
      </c>
      <c r="I1444" s="745">
        <v>109582.98</v>
      </c>
      <c r="J1444" s="745">
        <v>191770.21</v>
      </c>
      <c r="K1444" s="745">
        <v>138848.22</v>
      </c>
      <c r="L1444" s="745">
        <v>242984.38</v>
      </c>
      <c r="M1444" s="745">
        <v>183099.48</v>
      </c>
      <c r="N1444" s="745">
        <v>320424.09000000003</v>
      </c>
      <c r="O1444" s="745">
        <v>226969.84</v>
      </c>
      <c r="P1444" s="745">
        <v>397197.21</v>
      </c>
      <c r="Q1444" s="745">
        <v>255793.52</v>
      </c>
      <c r="R1444" s="745">
        <v>447638.65</v>
      </c>
      <c r="S1444" s="745">
        <v>284278.62</v>
      </c>
      <c r="T1444" s="745">
        <v>497487.58</v>
      </c>
    </row>
    <row r="1445" spans="1:20">
      <c r="A1445" s="744">
        <v>8</v>
      </c>
      <c r="B1445" s="744" t="s">
        <v>1671</v>
      </c>
      <c r="C1445" s="744"/>
      <c r="D1445" s="744" t="s">
        <v>1251</v>
      </c>
      <c r="E1445" s="744" t="s">
        <v>1304</v>
      </c>
      <c r="F1445" s="744" t="s">
        <v>301</v>
      </c>
      <c r="G1445" s="745">
        <v>85357.45</v>
      </c>
      <c r="H1445" s="745">
        <v>136571.93</v>
      </c>
      <c r="I1445" s="745">
        <v>119500.44</v>
      </c>
      <c r="J1445" s="745">
        <v>191200.7</v>
      </c>
      <c r="K1445" s="745">
        <v>153643.42000000001</v>
      </c>
      <c r="L1445" s="745">
        <v>245829.47</v>
      </c>
      <c r="M1445" s="745">
        <v>204857.89</v>
      </c>
      <c r="N1445" s="745">
        <v>327772.63</v>
      </c>
      <c r="O1445" s="745">
        <v>256072.36</v>
      </c>
      <c r="P1445" s="745">
        <v>409715.79</v>
      </c>
      <c r="Q1445" s="745">
        <v>290215.34999999998</v>
      </c>
      <c r="R1445" s="745">
        <v>464344.56</v>
      </c>
      <c r="S1445" s="745">
        <v>324358.33</v>
      </c>
      <c r="T1445" s="745">
        <v>518973.33</v>
      </c>
    </row>
    <row r="1446" spans="1:20">
      <c r="A1446" s="744">
        <v>8</v>
      </c>
      <c r="B1446" s="744" t="s">
        <v>1671</v>
      </c>
      <c r="C1446" s="744"/>
      <c r="D1446" s="744" t="s">
        <v>1251</v>
      </c>
      <c r="E1446" s="744" t="s">
        <v>1351</v>
      </c>
      <c r="F1446" s="744" t="s">
        <v>712</v>
      </c>
      <c r="G1446" s="745">
        <v>101286.16</v>
      </c>
      <c r="H1446" s="745">
        <v>177250.77</v>
      </c>
      <c r="I1446" s="745">
        <v>131425.64000000001</v>
      </c>
      <c r="J1446" s="745">
        <v>229994.86</v>
      </c>
      <c r="K1446" s="745">
        <v>157090.04</v>
      </c>
      <c r="L1446" s="745">
        <v>274907.57</v>
      </c>
      <c r="M1446" s="745">
        <v>187278.88</v>
      </c>
      <c r="N1446" s="745">
        <v>327738.03999999998</v>
      </c>
      <c r="O1446" s="745">
        <v>220446.49</v>
      </c>
      <c r="P1446" s="745">
        <v>385781.36</v>
      </c>
      <c r="Q1446" s="745">
        <v>241731.21</v>
      </c>
      <c r="R1446" s="745">
        <v>423029.62</v>
      </c>
      <c r="S1446" s="745">
        <v>262329.81</v>
      </c>
      <c r="T1446" s="745">
        <v>459077.17</v>
      </c>
    </row>
    <row r="1447" spans="1:20">
      <c r="A1447" s="744">
        <v>8</v>
      </c>
      <c r="B1447" s="744" t="s">
        <v>1671</v>
      </c>
      <c r="C1447" s="744"/>
      <c r="D1447" s="744" t="s">
        <v>1251</v>
      </c>
      <c r="E1447" s="744" t="s">
        <v>1351</v>
      </c>
      <c r="F1447" s="744" t="s">
        <v>719</v>
      </c>
      <c r="G1447" s="745">
        <v>79273.75</v>
      </c>
      <c r="H1447" s="745">
        <v>138729.07</v>
      </c>
      <c r="I1447" s="745">
        <v>103883.56</v>
      </c>
      <c r="J1447" s="745">
        <v>181796.24</v>
      </c>
      <c r="K1447" s="745">
        <v>125889.89</v>
      </c>
      <c r="L1447" s="745">
        <v>220307.31</v>
      </c>
      <c r="M1447" s="745">
        <v>154098.04</v>
      </c>
      <c r="N1447" s="745">
        <v>269671.57</v>
      </c>
      <c r="O1447" s="745">
        <v>182832.37</v>
      </c>
      <c r="P1447" s="745">
        <v>319956.65000000002</v>
      </c>
      <c r="Q1447" s="745">
        <v>201492.15</v>
      </c>
      <c r="R1447" s="745">
        <v>352611.27</v>
      </c>
      <c r="S1447" s="745">
        <v>218938.2</v>
      </c>
      <c r="T1447" s="745">
        <v>383141.85</v>
      </c>
    </row>
    <row r="1448" spans="1:20">
      <c r="A1448" s="744">
        <v>8</v>
      </c>
      <c r="B1448" s="744" t="s">
        <v>1671</v>
      </c>
      <c r="C1448" s="744"/>
      <c r="D1448" s="744" t="s">
        <v>1251</v>
      </c>
      <c r="E1448" s="744" t="s">
        <v>1351</v>
      </c>
      <c r="F1448" s="744" t="s">
        <v>726</v>
      </c>
      <c r="G1448" s="745">
        <v>75527.87</v>
      </c>
      <c r="H1448" s="745">
        <v>132173.76999999999</v>
      </c>
      <c r="I1448" s="745">
        <v>102934.44</v>
      </c>
      <c r="J1448" s="745">
        <v>180135.27</v>
      </c>
      <c r="K1448" s="745">
        <v>130300.11</v>
      </c>
      <c r="L1448" s="745">
        <v>228025.18</v>
      </c>
      <c r="M1448" s="745">
        <v>171701.99</v>
      </c>
      <c r="N1448" s="745">
        <v>300478.49</v>
      </c>
      <c r="O1448" s="745">
        <v>212722.98</v>
      </c>
      <c r="P1448" s="745">
        <v>372265.21</v>
      </c>
      <c r="Q1448" s="745">
        <v>239647.08</v>
      </c>
      <c r="R1448" s="745">
        <v>419382.39</v>
      </c>
      <c r="S1448" s="745">
        <v>266232.59999999998</v>
      </c>
      <c r="T1448" s="745">
        <v>465907.05</v>
      </c>
    </row>
    <row r="1449" spans="1:20">
      <c r="A1449" s="744">
        <v>8</v>
      </c>
      <c r="B1449" s="744" t="s">
        <v>1671</v>
      </c>
      <c r="C1449" s="744"/>
      <c r="D1449" s="744" t="s">
        <v>1251</v>
      </c>
      <c r="E1449" s="744" t="s">
        <v>1351</v>
      </c>
      <c r="F1449" s="744" t="s">
        <v>301</v>
      </c>
      <c r="G1449" s="745">
        <v>81460.479999999996</v>
      </c>
      <c r="H1449" s="745">
        <v>130336.77</v>
      </c>
      <c r="I1449" s="745">
        <v>114044.67</v>
      </c>
      <c r="J1449" s="745">
        <v>182471.48</v>
      </c>
      <c r="K1449" s="745">
        <v>146628.85999999999</v>
      </c>
      <c r="L1449" s="745">
        <v>234606.19</v>
      </c>
      <c r="M1449" s="745">
        <v>195505.15</v>
      </c>
      <c r="N1449" s="745">
        <v>312808.25</v>
      </c>
      <c r="O1449" s="745">
        <v>244381.44</v>
      </c>
      <c r="P1449" s="745">
        <v>391010.31</v>
      </c>
      <c r="Q1449" s="745">
        <v>276965.63</v>
      </c>
      <c r="R1449" s="745">
        <v>443145.02</v>
      </c>
      <c r="S1449" s="745">
        <v>309549.83</v>
      </c>
      <c r="T1449" s="745">
        <v>495279.73</v>
      </c>
    </row>
    <row r="1450" spans="1:20">
      <c r="A1450" s="744">
        <v>8</v>
      </c>
      <c r="B1450" s="744" t="s">
        <v>1671</v>
      </c>
      <c r="C1450" s="744"/>
      <c r="D1450" s="744" t="s">
        <v>1251</v>
      </c>
      <c r="E1450" s="744" t="s">
        <v>1396</v>
      </c>
      <c r="F1450" s="744" t="s">
        <v>712</v>
      </c>
      <c r="G1450" s="745">
        <v>104933.09</v>
      </c>
      <c r="H1450" s="745">
        <v>183632.91</v>
      </c>
      <c r="I1450" s="745">
        <v>135995.84</v>
      </c>
      <c r="J1450" s="745">
        <v>237992.73</v>
      </c>
      <c r="K1450" s="745">
        <v>162415.95000000001</v>
      </c>
      <c r="L1450" s="745">
        <v>284227.90999999997</v>
      </c>
      <c r="M1450" s="745">
        <v>193432.05</v>
      </c>
      <c r="N1450" s="745">
        <v>338506.09</v>
      </c>
      <c r="O1450" s="745">
        <v>227565.14</v>
      </c>
      <c r="P1450" s="745">
        <v>398238.99</v>
      </c>
      <c r="Q1450" s="745">
        <v>249465.62</v>
      </c>
      <c r="R1450" s="745">
        <v>436564.84</v>
      </c>
      <c r="S1450" s="745">
        <v>270593.15999999997</v>
      </c>
      <c r="T1450" s="745">
        <v>473538.03</v>
      </c>
    </row>
    <row r="1451" spans="1:20">
      <c r="A1451" s="744">
        <v>8</v>
      </c>
      <c r="B1451" s="744" t="s">
        <v>1671</v>
      </c>
      <c r="C1451" s="744"/>
      <c r="D1451" s="744" t="s">
        <v>1251</v>
      </c>
      <c r="E1451" s="744" t="s">
        <v>1396</v>
      </c>
      <c r="F1451" s="744" t="s">
        <v>719</v>
      </c>
      <c r="G1451" s="745">
        <v>83152.399999999994</v>
      </c>
      <c r="H1451" s="745">
        <v>145516.69</v>
      </c>
      <c r="I1451" s="745">
        <v>108743.69</v>
      </c>
      <c r="J1451" s="745">
        <v>190301.45</v>
      </c>
      <c r="K1451" s="745">
        <v>131544.23000000001</v>
      </c>
      <c r="L1451" s="745">
        <v>230202.39</v>
      </c>
      <c r="M1451" s="745">
        <v>160600.48000000001</v>
      </c>
      <c r="N1451" s="745">
        <v>281050.84999999998</v>
      </c>
      <c r="O1451" s="745">
        <v>190346.95</v>
      </c>
      <c r="P1451" s="745">
        <v>333107.17</v>
      </c>
      <c r="Q1451" s="745">
        <v>209650.14</v>
      </c>
      <c r="R1451" s="745">
        <v>366887.74</v>
      </c>
      <c r="S1451" s="745">
        <v>227658.3</v>
      </c>
      <c r="T1451" s="745">
        <v>398402.03</v>
      </c>
    </row>
    <row r="1452" spans="1:20">
      <c r="A1452" s="744">
        <v>8</v>
      </c>
      <c r="B1452" s="744" t="s">
        <v>1671</v>
      </c>
      <c r="C1452" s="744"/>
      <c r="D1452" s="744" t="s">
        <v>1251</v>
      </c>
      <c r="E1452" s="744" t="s">
        <v>1396</v>
      </c>
      <c r="F1452" s="744" t="s">
        <v>726</v>
      </c>
      <c r="G1452" s="745">
        <v>80006.67</v>
      </c>
      <c r="H1452" s="745">
        <v>140011.68</v>
      </c>
      <c r="I1452" s="745">
        <v>109234.29</v>
      </c>
      <c r="J1452" s="745">
        <v>191160.01</v>
      </c>
      <c r="K1452" s="745">
        <v>138421.43</v>
      </c>
      <c r="L1452" s="745">
        <v>242237.5</v>
      </c>
      <c r="M1452" s="745">
        <v>182551.81</v>
      </c>
      <c r="N1452" s="745">
        <v>319465.67</v>
      </c>
      <c r="O1452" s="745">
        <v>226305.3</v>
      </c>
      <c r="P1452" s="745">
        <v>396034.28</v>
      </c>
      <c r="Q1452" s="745">
        <v>255055.52</v>
      </c>
      <c r="R1452" s="745">
        <v>446347.16</v>
      </c>
      <c r="S1452" s="745">
        <v>283470.73</v>
      </c>
      <c r="T1452" s="745">
        <v>496073.77</v>
      </c>
    </row>
    <row r="1453" spans="1:20">
      <c r="A1453" s="744">
        <v>8</v>
      </c>
      <c r="B1453" s="744" t="s">
        <v>1671</v>
      </c>
      <c r="C1453" s="744"/>
      <c r="D1453" s="744" t="s">
        <v>1251</v>
      </c>
      <c r="E1453" s="744" t="s">
        <v>1396</v>
      </c>
      <c r="F1453" s="744" t="s">
        <v>301</v>
      </c>
      <c r="G1453" s="745">
        <v>84930.69</v>
      </c>
      <c r="H1453" s="745">
        <v>135889.10999999999</v>
      </c>
      <c r="I1453" s="745">
        <v>118902.97</v>
      </c>
      <c r="J1453" s="745">
        <v>190244.76</v>
      </c>
      <c r="K1453" s="745">
        <v>152875.25</v>
      </c>
      <c r="L1453" s="745">
        <v>244600.4</v>
      </c>
      <c r="M1453" s="745">
        <v>203833.67</v>
      </c>
      <c r="N1453" s="745">
        <v>326133.87</v>
      </c>
      <c r="O1453" s="745">
        <v>254792.08</v>
      </c>
      <c r="P1453" s="745">
        <v>407667.34</v>
      </c>
      <c r="Q1453" s="745">
        <v>288764.36</v>
      </c>
      <c r="R1453" s="745">
        <v>462022.98</v>
      </c>
      <c r="S1453" s="745">
        <v>322736.64000000001</v>
      </c>
      <c r="T1453" s="745">
        <v>516378.63</v>
      </c>
    </row>
    <row r="1454" spans="1:20">
      <c r="A1454" s="744">
        <v>8</v>
      </c>
      <c r="B1454" s="744" t="s">
        <v>1671</v>
      </c>
      <c r="C1454" s="744"/>
      <c r="D1454" s="744" t="s">
        <v>1251</v>
      </c>
      <c r="E1454" s="744" t="s">
        <v>1440</v>
      </c>
      <c r="F1454" s="744" t="s">
        <v>712</v>
      </c>
      <c r="G1454" s="745">
        <v>103872.08</v>
      </c>
      <c r="H1454" s="745">
        <v>181776.14</v>
      </c>
      <c r="I1454" s="745">
        <v>134655.57</v>
      </c>
      <c r="J1454" s="745">
        <v>235647.25</v>
      </c>
      <c r="K1454" s="745">
        <v>160844.74</v>
      </c>
      <c r="L1454" s="745">
        <v>281478.28999999998</v>
      </c>
      <c r="M1454" s="745">
        <v>191603.07</v>
      </c>
      <c r="N1454" s="745">
        <v>335305.37</v>
      </c>
      <c r="O1454" s="745">
        <v>225440.21</v>
      </c>
      <c r="P1454" s="745">
        <v>394520.37</v>
      </c>
      <c r="Q1454" s="745">
        <v>247151.64</v>
      </c>
      <c r="R1454" s="745">
        <v>432515.37</v>
      </c>
      <c r="S1454" s="745">
        <v>268111.28999999998</v>
      </c>
      <c r="T1454" s="745">
        <v>469194.76</v>
      </c>
    </row>
    <row r="1455" spans="1:20">
      <c r="A1455" s="744">
        <v>8</v>
      </c>
      <c r="B1455" s="744" t="s">
        <v>1671</v>
      </c>
      <c r="C1455" s="744"/>
      <c r="D1455" s="744" t="s">
        <v>1251</v>
      </c>
      <c r="E1455" s="744" t="s">
        <v>1440</v>
      </c>
      <c r="F1455" s="744" t="s">
        <v>719</v>
      </c>
      <c r="G1455" s="745">
        <v>82091.39</v>
      </c>
      <c r="H1455" s="745">
        <v>143659.93</v>
      </c>
      <c r="I1455" s="745">
        <v>107403.41</v>
      </c>
      <c r="J1455" s="745">
        <v>187955.97</v>
      </c>
      <c r="K1455" s="745">
        <v>129973.01</v>
      </c>
      <c r="L1455" s="745">
        <v>227452.77</v>
      </c>
      <c r="M1455" s="745">
        <v>158771.5</v>
      </c>
      <c r="N1455" s="745">
        <v>277850.13</v>
      </c>
      <c r="O1455" s="745">
        <v>188222.03</v>
      </c>
      <c r="P1455" s="745">
        <v>329388.55</v>
      </c>
      <c r="Q1455" s="745">
        <v>207336.15</v>
      </c>
      <c r="R1455" s="745">
        <v>362838.26</v>
      </c>
      <c r="S1455" s="745">
        <v>225176.43</v>
      </c>
      <c r="T1455" s="745">
        <v>394058.75</v>
      </c>
    </row>
    <row r="1456" spans="1:20">
      <c r="A1456" s="744">
        <v>8</v>
      </c>
      <c r="B1456" s="744" t="s">
        <v>1671</v>
      </c>
      <c r="C1456" s="744"/>
      <c r="D1456" s="744" t="s">
        <v>1251</v>
      </c>
      <c r="E1456" s="744" t="s">
        <v>1440</v>
      </c>
      <c r="F1456" s="744" t="s">
        <v>726</v>
      </c>
      <c r="G1456" s="745">
        <v>78819.429999999993</v>
      </c>
      <c r="H1456" s="745">
        <v>137934.01</v>
      </c>
      <c r="I1456" s="745">
        <v>107572.16</v>
      </c>
      <c r="J1456" s="745">
        <v>188251.27</v>
      </c>
      <c r="K1456" s="745">
        <v>136284.4</v>
      </c>
      <c r="L1456" s="745">
        <v>238497.7</v>
      </c>
      <c r="M1456" s="745">
        <v>179702.44</v>
      </c>
      <c r="N1456" s="745">
        <v>314479.26</v>
      </c>
      <c r="O1456" s="745">
        <v>222743.58</v>
      </c>
      <c r="P1456" s="745">
        <v>389801.27</v>
      </c>
      <c r="Q1456" s="745">
        <v>251018.91</v>
      </c>
      <c r="R1456" s="745">
        <v>439283.09</v>
      </c>
      <c r="S1456" s="745">
        <v>278959.21999999997</v>
      </c>
      <c r="T1456" s="745">
        <v>488178.63</v>
      </c>
    </row>
    <row r="1457" spans="1:20">
      <c r="A1457" s="744">
        <v>8</v>
      </c>
      <c r="B1457" s="744" t="s">
        <v>1671</v>
      </c>
      <c r="C1457" s="744"/>
      <c r="D1457" s="744" t="s">
        <v>1251</v>
      </c>
      <c r="E1457" s="744" t="s">
        <v>1440</v>
      </c>
      <c r="F1457" s="744" t="s">
        <v>301</v>
      </c>
      <c r="G1457" s="745">
        <v>83956.45</v>
      </c>
      <c r="H1457" s="745">
        <v>134330.32</v>
      </c>
      <c r="I1457" s="745">
        <v>117539.03</v>
      </c>
      <c r="J1457" s="745">
        <v>188062.45</v>
      </c>
      <c r="K1457" s="745">
        <v>151121.60999999999</v>
      </c>
      <c r="L1457" s="745">
        <v>241794.58</v>
      </c>
      <c r="M1457" s="745">
        <v>201495.48</v>
      </c>
      <c r="N1457" s="745">
        <v>322392.77</v>
      </c>
      <c r="O1457" s="745">
        <v>251869.35</v>
      </c>
      <c r="P1457" s="745">
        <v>402990.96</v>
      </c>
      <c r="Q1457" s="745">
        <v>285451.93</v>
      </c>
      <c r="R1457" s="745">
        <v>456723.09</v>
      </c>
      <c r="S1457" s="745">
        <v>319034.51</v>
      </c>
      <c r="T1457" s="745">
        <v>510455.22</v>
      </c>
    </row>
    <row r="1458" spans="1:20">
      <c r="A1458" s="744">
        <v>8</v>
      </c>
      <c r="B1458" s="744" t="s">
        <v>1671</v>
      </c>
      <c r="C1458" s="744"/>
      <c r="D1458" s="744" t="s">
        <v>1251</v>
      </c>
      <c r="E1458" s="744" t="s">
        <v>1481</v>
      </c>
      <c r="F1458" s="744" t="s">
        <v>712</v>
      </c>
      <c r="G1458" s="745">
        <v>102413.75999999999</v>
      </c>
      <c r="H1458" s="745">
        <v>179224.07</v>
      </c>
      <c r="I1458" s="745">
        <v>132886.66</v>
      </c>
      <c r="J1458" s="745">
        <v>232551.66</v>
      </c>
      <c r="K1458" s="745">
        <v>158834.59</v>
      </c>
      <c r="L1458" s="745">
        <v>277960.53000000003</v>
      </c>
      <c r="M1458" s="745">
        <v>189356.13</v>
      </c>
      <c r="N1458" s="745">
        <v>331373.23</v>
      </c>
      <c r="O1458" s="745">
        <v>222890.01</v>
      </c>
      <c r="P1458" s="745">
        <v>390057.51</v>
      </c>
      <c r="Q1458" s="745">
        <v>244409.72</v>
      </c>
      <c r="R1458" s="745">
        <v>427717.01</v>
      </c>
      <c r="S1458" s="745">
        <v>265234.87</v>
      </c>
      <c r="T1458" s="745">
        <v>464161.03</v>
      </c>
    </row>
    <row r="1459" spans="1:20">
      <c r="A1459" s="744">
        <v>8</v>
      </c>
      <c r="B1459" s="744" t="s">
        <v>1671</v>
      </c>
      <c r="C1459" s="744"/>
      <c r="D1459" s="744" t="s">
        <v>1251</v>
      </c>
      <c r="E1459" s="744" t="s">
        <v>1481</v>
      </c>
      <c r="F1459" s="744" t="s">
        <v>719</v>
      </c>
      <c r="G1459" s="745">
        <v>80169.64</v>
      </c>
      <c r="H1459" s="745">
        <v>140296.88</v>
      </c>
      <c r="I1459" s="745">
        <v>105054.67</v>
      </c>
      <c r="J1459" s="745">
        <v>183845.68</v>
      </c>
      <c r="K1459" s="745">
        <v>127306.02</v>
      </c>
      <c r="L1459" s="745">
        <v>222785.53</v>
      </c>
      <c r="M1459" s="745">
        <v>155826.01999999999</v>
      </c>
      <c r="N1459" s="745">
        <v>272695.53000000003</v>
      </c>
      <c r="O1459" s="745">
        <v>184879.95</v>
      </c>
      <c r="P1459" s="745">
        <v>323539.90999999997</v>
      </c>
      <c r="Q1459" s="745">
        <v>203747.1</v>
      </c>
      <c r="R1459" s="745">
        <v>356557.42</v>
      </c>
      <c r="S1459" s="745">
        <v>221386.51</v>
      </c>
      <c r="T1459" s="745">
        <v>387426.38</v>
      </c>
    </row>
    <row r="1460" spans="1:20">
      <c r="A1460" s="744">
        <v>8</v>
      </c>
      <c r="B1460" s="744" t="s">
        <v>1671</v>
      </c>
      <c r="C1460" s="744"/>
      <c r="D1460" s="744" t="s">
        <v>1251</v>
      </c>
      <c r="E1460" s="744" t="s">
        <v>1481</v>
      </c>
      <c r="F1460" s="744" t="s">
        <v>726</v>
      </c>
      <c r="G1460" s="745">
        <v>76391.63</v>
      </c>
      <c r="H1460" s="745">
        <v>133685.35999999999</v>
      </c>
      <c r="I1460" s="745">
        <v>104114.19</v>
      </c>
      <c r="J1460" s="745">
        <v>182199.84</v>
      </c>
      <c r="K1460" s="745">
        <v>131795.41</v>
      </c>
      <c r="L1460" s="745">
        <v>230641.97</v>
      </c>
      <c r="M1460" s="745">
        <v>173674.35</v>
      </c>
      <c r="N1460" s="745">
        <v>303930.12</v>
      </c>
      <c r="O1460" s="745">
        <v>215168.38</v>
      </c>
      <c r="P1460" s="745">
        <v>376544.67</v>
      </c>
      <c r="Q1460" s="745">
        <v>242403.39</v>
      </c>
      <c r="R1460" s="745">
        <v>424205.93</v>
      </c>
      <c r="S1460" s="745">
        <v>269296.25</v>
      </c>
      <c r="T1460" s="745">
        <v>471268.44</v>
      </c>
    </row>
    <row r="1461" spans="1:20">
      <c r="A1461" s="744">
        <v>8</v>
      </c>
      <c r="B1461" s="744" t="s">
        <v>1671</v>
      </c>
      <c r="C1461" s="744"/>
      <c r="D1461" s="744" t="s">
        <v>1251</v>
      </c>
      <c r="E1461" s="744" t="s">
        <v>1481</v>
      </c>
      <c r="F1461" s="744" t="s">
        <v>301</v>
      </c>
      <c r="G1461" s="745">
        <v>82374.36</v>
      </c>
      <c r="H1461" s="745">
        <v>131798.99</v>
      </c>
      <c r="I1461" s="745">
        <v>115324.11</v>
      </c>
      <c r="J1461" s="745">
        <v>184518.58</v>
      </c>
      <c r="K1461" s="745">
        <v>148273.85999999999</v>
      </c>
      <c r="L1461" s="745">
        <v>237238.17</v>
      </c>
      <c r="M1461" s="745">
        <v>197698.48</v>
      </c>
      <c r="N1461" s="745">
        <v>316317.56</v>
      </c>
      <c r="O1461" s="745">
        <v>247123.09</v>
      </c>
      <c r="P1461" s="745">
        <v>395396.96</v>
      </c>
      <c r="Q1461" s="745">
        <v>280072.84000000003</v>
      </c>
      <c r="R1461" s="745">
        <v>448116.55</v>
      </c>
      <c r="S1461" s="745">
        <v>313022.59000000003</v>
      </c>
      <c r="T1461" s="745">
        <v>500836.14</v>
      </c>
    </row>
    <row r="1462" spans="1:20">
      <c r="A1462" s="744">
        <v>8</v>
      </c>
      <c r="B1462" s="744" t="s">
        <v>1671</v>
      </c>
      <c r="C1462" s="744"/>
      <c r="D1462" s="744" t="s">
        <v>1259</v>
      </c>
      <c r="E1462" s="744" t="s">
        <v>1311</v>
      </c>
      <c r="F1462" s="744" t="s">
        <v>712</v>
      </c>
      <c r="G1462" s="745">
        <v>108648.83</v>
      </c>
      <c r="H1462" s="745">
        <v>190135.45</v>
      </c>
      <c r="I1462" s="745">
        <v>140982.66</v>
      </c>
      <c r="J1462" s="745">
        <v>246719.65</v>
      </c>
      <c r="K1462" s="745">
        <v>168516.24</v>
      </c>
      <c r="L1462" s="745">
        <v>294903.43</v>
      </c>
      <c r="M1462" s="745">
        <v>200905.11</v>
      </c>
      <c r="N1462" s="745">
        <v>351583.94</v>
      </c>
      <c r="O1462" s="745">
        <v>236488.61</v>
      </c>
      <c r="P1462" s="745">
        <v>413855.06</v>
      </c>
      <c r="Q1462" s="745">
        <v>259323.77</v>
      </c>
      <c r="R1462" s="745">
        <v>453816.59</v>
      </c>
      <c r="S1462" s="745">
        <v>281424.25</v>
      </c>
      <c r="T1462" s="745">
        <v>492492.44</v>
      </c>
    </row>
    <row r="1463" spans="1:20">
      <c r="A1463" s="744">
        <v>8</v>
      </c>
      <c r="B1463" s="744" t="s">
        <v>1671</v>
      </c>
      <c r="C1463" s="744"/>
      <c r="D1463" s="744" t="s">
        <v>1259</v>
      </c>
      <c r="E1463" s="744" t="s">
        <v>1311</v>
      </c>
      <c r="F1463" s="744" t="s">
        <v>719</v>
      </c>
      <c r="G1463" s="745">
        <v>85014.46</v>
      </c>
      <c r="H1463" s="745">
        <v>148775.31</v>
      </c>
      <c r="I1463" s="745">
        <v>111411.17</v>
      </c>
      <c r="J1463" s="745">
        <v>194969.55</v>
      </c>
      <c r="K1463" s="745">
        <v>135017.14000000001</v>
      </c>
      <c r="L1463" s="745">
        <v>236279.99</v>
      </c>
      <c r="M1463" s="745">
        <v>165279.35999999999</v>
      </c>
      <c r="N1463" s="745">
        <v>289238.89</v>
      </c>
      <c r="O1463" s="745">
        <v>196102.92</v>
      </c>
      <c r="P1463" s="745">
        <v>343180.11</v>
      </c>
      <c r="Q1463" s="745">
        <v>216119.73</v>
      </c>
      <c r="R1463" s="745">
        <v>378209.52</v>
      </c>
      <c r="S1463" s="745">
        <v>234835.36</v>
      </c>
      <c r="T1463" s="745">
        <v>410961.89</v>
      </c>
    </row>
    <row r="1464" spans="1:20">
      <c r="A1464" s="744">
        <v>8</v>
      </c>
      <c r="B1464" s="744" t="s">
        <v>1671</v>
      </c>
      <c r="C1464" s="744"/>
      <c r="D1464" s="744" t="s">
        <v>1259</v>
      </c>
      <c r="E1464" s="744" t="s">
        <v>1311</v>
      </c>
      <c r="F1464" s="744" t="s">
        <v>726</v>
      </c>
      <c r="G1464" s="745">
        <v>80980.600000000006</v>
      </c>
      <c r="H1464" s="745">
        <v>141716.04999999999</v>
      </c>
      <c r="I1464" s="745">
        <v>110361.62</v>
      </c>
      <c r="J1464" s="745">
        <v>193132.83</v>
      </c>
      <c r="K1464" s="745">
        <v>139698.71</v>
      </c>
      <c r="L1464" s="745">
        <v>244472.74</v>
      </c>
      <c r="M1464" s="745">
        <v>184083.78</v>
      </c>
      <c r="N1464" s="745">
        <v>322146.61</v>
      </c>
      <c r="O1464" s="745">
        <v>228059.88</v>
      </c>
      <c r="P1464" s="745">
        <v>399104.79</v>
      </c>
      <c r="Q1464" s="745">
        <v>256922.87</v>
      </c>
      <c r="R1464" s="745">
        <v>449615.02</v>
      </c>
      <c r="S1464" s="745">
        <v>285422.33</v>
      </c>
      <c r="T1464" s="745">
        <v>499489.08</v>
      </c>
    </row>
    <row r="1465" spans="1:20">
      <c r="A1465" s="744">
        <v>8</v>
      </c>
      <c r="B1465" s="744" t="s">
        <v>1671</v>
      </c>
      <c r="C1465" s="744"/>
      <c r="D1465" s="744" t="s">
        <v>1259</v>
      </c>
      <c r="E1465" s="744" t="s">
        <v>1311</v>
      </c>
      <c r="F1465" s="744" t="s">
        <v>301</v>
      </c>
      <c r="G1465" s="745">
        <v>87370.53</v>
      </c>
      <c r="H1465" s="745">
        <v>139792.85999999999</v>
      </c>
      <c r="I1465" s="745">
        <v>122318.75</v>
      </c>
      <c r="J1465" s="745">
        <v>195710</v>
      </c>
      <c r="K1465" s="745">
        <v>157266.96</v>
      </c>
      <c r="L1465" s="745">
        <v>251627.14</v>
      </c>
      <c r="M1465" s="745">
        <v>209689.28</v>
      </c>
      <c r="N1465" s="745">
        <v>335502.86</v>
      </c>
      <c r="O1465" s="745">
        <v>262111.6</v>
      </c>
      <c r="P1465" s="745">
        <v>419378.57</v>
      </c>
      <c r="Q1465" s="745">
        <v>297059.82</v>
      </c>
      <c r="R1465" s="745">
        <v>475295.72</v>
      </c>
      <c r="S1465" s="745">
        <v>332008.03000000003</v>
      </c>
      <c r="T1465" s="745">
        <v>531212.86</v>
      </c>
    </row>
    <row r="1466" spans="1:20">
      <c r="A1466" s="744">
        <v>8</v>
      </c>
      <c r="B1466" s="744" t="s">
        <v>1671</v>
      </c>
      <c r="C1466" s="744"/>
      <c r="D1466" s="744" t="s">
        <v>1259</v>
      </c>
      <c r="E1466" s="744" t="s">
        <v>1359</v>
      </c>
      <c r="F1466" s="744" t="s">
        <v>712</v>
      </c>
      <c r="G1466" s="745">
        <v>105199.45</v>
      </c>
      <c r="H1466" s="745">
        <v>184099.04</v>
      </c>
      <c r="I1466" s="745">
        <v>136478.84</v>
      </c>
      <c r="J1466" s="745">
        <v>238837.98</v>
      </c>
      <c r="K1466" s="745">
        <v>163109.28</v>
      </c>
      <c r="L1466" s="745">
        <v>285441.25</v>
      </c>
      <c r="M1466" s="745">
        <v>194425.11</v>
      </c>
      <c r="N1466" s="745">
        <v>340243.95</v>
      </c>
      <c r="O1466" s="745">
        <v>228839.49</v>
      </c>
      <c r="P1466" s="745">
        <v>400469.11</v>
      </c>
      <c r="Q1466" s="745">
        <v>250923.73</v>
      </c>
      <c r="R1466" s="745">
        <v>439116.52</v>
      </c>
      <c r="S1466" s="745">
        <v>272285.90999999997</v>
      </c>
      <c r="T1466" s="745">
        <v>476500.35</v>
      </c>
    </row>
    <row r="1467" spans="1:20">
      <c r="A1467" s="744">
        <v>8</v>
      </c>
      <c r="B1467" s="744" t="s">
        <v>1671</v>
      </c>
      <c r="C1467" s="744"/>
      <c r="D1467" s="744" t="s">
        <v>1259</v>
      </c>
      <c r="E1467" s="744" t="s">
        <v>1359</v>
      </c>
      <c r="F1467" s="744" t="s">
        <v>719</v>
      </c>
      <c r="G1467" s="745">
        <v>82491.92</v>
      </c>
      <c r="H1467" s="745">
        <v>144360.85999999999</v>
      </c>
      <c r="I1467" s="745">
        <v>108067.02</v>
      </c>
      <c r="J1467" s="745">
        <v>189117.29</v>
      </c>
      <c r="K1467" s="745">
        <v>130923.87</v>
      </c>
      <c r="L1467" s="745">
        <v>229116.77</v>
      </c>
      <c r="M1467" s="745">
        <v>160196.46</v>
      </c>
      <c r="N1467" s="745">
        <v>280343.8</v>
      </c>
      <c r="O1467" s="745">
        <v>190037.56</v>
      </c>
      <c r="P1467" s="745">
        <v>332565.71999999997</v>
      </c>
      <c r="Q1467" s="745">
        <v>209413.96</v>
      </c>
      <c r="R1467" s="745">
        <v>366474.43</v>
      </c>
      <c r="S1467" s="745">
        <v>227524.04</v>
      </c>
      <c r="T1467" s="745">
        <v>398167.07</v>
      </c>
    </row>
    <row r="1468" spans="1:20">
      <c r="A1468" s="744">
        <v>8</v>
      </c>
      <c r="B1468" s="744" t="s">
        <v>1671</v>
      </c>
      <c r="C1468" s="744"/>
      <c r="D1468" s="744" t="s">
        <v>1259</v>
      </c>
      <c r="E1468" s="744" t="s">
        <v>1359</v>
      </c>
      <c r="F1468" s="744" t="s">
        <v>726</v>
      </c>
      <c r="G1468" s="745">
        <v>78712.78</v>
      </c>
      <c r="H1468" s="745">
        <v>137747.37</v>
      </c>
      <c r="I1468" s="745">
        <v>107304.76</v>
      </c>
      <c r="J1468" s="745">
        <v>187783.33</v>
      </c>
      <c r="K1468" s="745">
        <v>135854.53</v>
      </c>
      <c r="L1468" s="745">
        <v>237745.43</v>
      </c>
      <c r="M1468" s="745">
        <v>179043.74</v>
      </c>
      <c r="N1468" s="745">
        <v>313326.55</v>
      </c>
      <c r="O1468" s="745">
        <v>221840.02</v>
      </c>
      <c r="P1468" s="745">
        <v>388220.04</v>
      </c>
      <c r="Q1468" s="745">
        <v>249934.29</v>
      </c>
      <c r="R1468" s="745">
        <v>437385</v>
      </c>
      <c r="S1468" s="745">
        <v>277679.28000000003</v>
      </c>
      <c r="T1468" s="745">
        <v>485938.74</v>
      </c>
    </row>
    <row r="1469" spans="1:20">
      <c r="A1469" s="744">
        <v>8</v>
      </c>
      <c r="B1469" s="744" t="s">
        <v>1671</v>
      </c>
      <c r="C1469" s="744"/>
      <c r="D1469" s="744" t="s">
        <v>1259</v>
      </c>
      <c r="E1469" s="744" t="s">
        <v>1359</v>
      </c>
      <c r="F1469" s="744" t="s">
        <v>301</v>
      </c>
      <c r="G1469" s="745">
        <v>84689.25</v>
      </c>
      <c r="H1469" s="745">
        <v>135502.79999999999</v>
      </c>
      <c r="I1469" s="745">
        <v>118564.95</v>
      </c>
      <c r="J1469" s="745">
        <v>189703.93</v>
      </c>
      <c r="K1469" s="745">
        <v>152440.65</v>
      </c>
      <c r="L1469" s="745">
        <v>243905.05</v>
      </c>
      <c r="M1469" s="745">
        <v>203254.2</v>
      </c>
      <c r="N1469" s="745">
        <v>325206.73</v>
      </c>
      <c r="O1469" s="745">
        <v>254067.75</v>
      </c>
      <c r="P1469" s="745">
        <v>406508.41</v>
      </c>
      <c r="Q1469" s="745">
        <v>287943.45</v>
      </c>
      <c r="R1469" s="745">
        <v>460709.53</v>
      </c>
      <c r="S1469" s="745">
        <v>321819.15000000002</v>
      </c>
      <c r="T1469" s="745">
        <v>514910.65</v>
      </c>
    </row>
    <row r="1470" spans="1:20">
      <c r="A1470" s="744">
        <v>8</v>
      </c>
      <c r="B1470" s="744" t="s">
        <v>1671</v>
      </c>
      <c r="C1470" s="744"/>
      <c r="D1470" s="744" t="s">
        <v>1259</v>
      </c>
      <c r="E1470" s="744" t="s">
        <v>1404</v>
      </c>
      <c r="F1470" s="744" t="s">
        <v>712</v>
      </c>
      <c r="G1470" s="745">
        <v>106990.73</v>
      </c>
      <c r="H1470" s="745">
        <v>187233.78</v>
      </c>
      <c r="I1470" s="745">
        <v>138851.5</v>
      </c>
      <c r="J1470" s="745">
        <v>242990.13</v>
      </c>
      <c r="K1470" s="745">
        <v>165986.1</v>
      </c>
      <c r="L1470" s="745">
        <v>290475.67</v>
      </c>
      <c r="M1470" s="745">
        <v>197913.37</v>
      </c>
      <c r="N1470" s="745">
        <v>346348.41</v>
      </c>
      <c r="O1470" s="745">
        <v>232982.64</v>
      </c>
      <c r="P1470" s="745">
        <v>407719.62</v>
      </c>
      <c r="Q1470" s="745">
        <v>255488.27</v>
      </c>
      <c r="R1470" s="745">
        <v>447104.48</v>
      </c>
      <c r="S1470" s="745">
        <v>277278.27</v>
      </c>
      <c r="T1470" s="745">
        <v>485236.98</v>
      </c>
    </row>
    <row r="1471" spans="1:20">
      <c r="A1471" s="744">
        <v>8</v>
      </c>
      <c r="B1471" s="744" t="s">
        <v>1671</v>
      </c>
      <c r="C1471" s="744"/>
      <c r="D1471" s="744" t="s">
        <v>1259</v>
      </c>
      <c r="E1471" s="744" t="s">
        <v>1404</v>
      </c>
      <c r="F1471" s="744" t="s">
        <v>719</v>
      </c>
      <c r="G1471" s="745">
        <v>83588.070000000007</v>
      </c>
      <c r="H1471" s="745">
        <v>146279.13</v>
      </c>
      <c r="I1471" s="745">
        <v>109569.93</v>
      </c>
      <c r="J1471" s="745">
        <v>191747.38</v>
      </c>
      <c r="K1471" s="745">
        <v>132815.41</v>
      </c>
      <c r="L1471" s="745">
        <v>232426.98</v>
      </c>
      <c r="M1471" s="745">
        <v>162636.9</v>
      </c>
      <c r="N1471" s="745">
        <v>284614.58</v>
      </c>
      <c r="O1471" s="745">
        <v>192992.89</v>
      </c>
      <c r="P1471" s="745">
        <v>337737.56</v>
      </c>
      <c r="Q1471" s="745">
        <v>212707.8</v>
      </c>
      <c r="R1471" s="745">
        <v>372238.65</v>
      </c>
      <c r="S1471" s="745">
        <v>231146.14</v>
      </c>
      <c r="T1471" s="745">
        <v>404505.74</v>
      </c>
    </row>
    <row r="1472" spans="1:20">
      <c r="A1472" s="744">
        <v>8</v>
      </c>
      <c r="B1472" s="744" t="s">
        <v>1671</v>
      </c>
      <c r="C1472" s="744"/>
      <c r="D1472" s="744" t="s">
        <v>1259</v>
      </c>
      <c r="E1472" s="744" t="s">
        <v>1404</v>
      </c>
      <c r="F1472" s="744" t="s">
        <v>726</v>
      </c>
      <c r="G1472" s="745">
        <v>79523.22</v>
      </c>
      <c r="H1472" s="745">
        <v>139165.64000000001</v>
      </c>
      <c r="I1472" s="745">
        <v>108350.81</v>
      </c>
      <c r="J1472" s="745">
        <v>189613.91</v>
      </c>
      <c r="K1472" s="745">
        <v>137134.9</v>
      </c>
      <c r="L1472" s="745">
        <v>239986.07</v>
      </c>
      <c r="M1472" s="745">
        <v>180686.74</v>
      </c>
      <c r="N1472" s="745">
        <v>316201.8</v>
      </c>
      <c r="O1472" s="745">
        <v>223833.63</v>
      </c>
      <c r="P1472" s="745">
        <v>391708.86</v>
      </c>
      <c r="Q1472" s="745">
        <v>252148.27</v>
      </c>
      <c r="R1472" s="745">
        <v>441259.47</v>
      </c>
      <c r="S1472" s="745">
        <v>280102.94</v>
      </c>
      <c r="T1472" s="745">
        <v>490180.15</v>
      </c>
    </row>
    <row r="1473" spans="1:20">
      <c r="A1473" s="744">
        <v>8</v>
      </c>
      <c r="B1473" s="744" t="s">
        <v>1671</v>
      </c>
      <c r="C1473" s="744"/>
      <c r="D1473" s="744" t="s">
        <v>1259</v>
      </c>
      <c r="E1473" s="744" t="s">
        <v>1404</v>
      </c>
      <c r="F1473" s="744" t="s">
        <v>301</v>
      </c>
      <c r="G1473" s="745">
        <v>85969.53</v>
      </c>
      <c r="H1473" s="745">
        <v>137551.25</v>
      </c>
      <c r="I1473" s="745">
        <v>120357.35</v>
      </c>
      <c r="J1473" s="745">
        <v>192571.76</v>
      </c>
      <c r="K1473" s="745">
        <v>154745.16</v>
      </c>
      <c r="L1473" s="745">
        <v>247592.26</v>
      </c>
      <c r="M1473" s="745">
        <v>206326.88</v>
      </c>
      <c r="N1473" s="745">
        <v>330123.01</v>
      </c>
      <c r="O1473" s="745">
        <v>257908.6</v>
      </c>
      <c r="P1473" s="745">
        <v>412653.76</v>
      </c>
      <c r="Q1473" s="745">
        <v>292296.40999999997</v>
      </c>
      <c r="R1473" s="745">
        <v>467674.26</v>
      </c>
      <c r="S1473" s="745">
        <v>326684.21999999997</v>
      </c>
      <c r="T1473" s="745">
        <v>522694.76</v>
      </c>
    </row>
    <row r="1474" spans="1:20">
      <c r="A1474" s="744">
        <v>8</v>
      </c>
      <c r="B1474" s="744" t="s">
        <v>1671</v>
      </c>
      <c r="C1474" s="744"/>
      <c r="D1474" s="744" t="s">
        <v>1259</v>
      </c>
      <c r="E1474" s="744" t="s">
        <v>1447</v>
      </c>
      <c r="F1474" s="744" t="s">
        <v>712</v>
      </c>
      <c r="G1474" s="745">
        <v>106526.82</v>
      </c>
      <c r="H1474" s="745">
        <v>186421.94</v>
      </c>
      <c r="I1474" s="745">
        <v>138302.12</v>
      </c>
      <c r="J1474" s="745">
        <v>242028.7</v>
      </c>
      <c r="K1474" s="745">
        <v>165373.82999999999</v>
      </c>
      <c r="L1474" s="745">
        <v>289404.19</v>
      </c>
      <c r="M1474" s="745">
        <v>197247.15</v>
      </c>
      <c r="N1474" s="745">
        <v>345182.51</v>
      </c>
      <c r="O1474" s="745">
        <v>232238.77</v>
      </c>
      <c r="P1474" s="745">
        <v>406417.84</v>
      </c>
      <c r="Q1474" s="745">
        <v>254695.81</v>
      </c>
      <c r="R1474" s="745">
        <v>445717.67</v>
      </c>
      <c r="S1474" s="745">
        <v>276460.53000000003</v>
      </c>
      <c r="T1474" s="745">
        <v>483805.92</v>
      </c>
    </row>
    <row r="1475" spans="1:20">
      <c r="A1475" s="744">
        <v>8</v>
      </c>
      <c r="B1475" s="744" t="s">
        <v>1671</v>
      </c>
      <c r="C1475" s="744"/>
      <c r="D1475" s="744" t="s">
        <v>1259</v>
      </c>
      <c r="E1475" s="744" t="s">
        <v>1447</v>
      </c>
      <c r="F1475" s="744" t="s">
        <v>719</v>
      </c>
      <c r="G1475" s="745">
        <v>82892.45</v>
      </c>
      <c r="H1475" s="745">
        <v>145061.79</v>
      </c>
      <c r="I1475" s="745">
        <v>108730.63</v>
      </c>
      <c r="J1475" s="745">
        <v>190278.6</v>
      </c>
      <c r="K1475" s="745">
        <v>131874.72</v>
      </c>
      <c r="L1475" s="745">
        <v>230780.76</v>
      </c>
      <c r="M1475" s="745">
        <v>161621.41</v>
      </c>
      <c r="N1475" s="745">
        <v>282837.46000000002</v>
      </c>
      <c r="O1475" s="745">
        <v>191853.08</v>
      </c>
      <c r="P1475" s="745">
        <v>335742.89</v>
      </c>
      <c r="Q1475" s="745">
        <v>211491.77</v>
      </c>
      <c r="R1475" s="745">
        <v>370110.6</v>
      </c>
      <c r="S1475" s="745">
        <v>229871.64</v>
      </c>
      <c r="T1475" s="745">
        <v>402275.37</v>
      </c>
    </row>
    <row r="1476" spans="1:20">
      <c r="A1476" s="744">
        <v>8</v>
      </c>
      <c r="B1476" s="744" t="s">
        <v>1671</v>
      </c>
      <c r="C1476" s="744"/>
      <c r="D1476" s="744" t="s">
        <v>1259</v>
      </c>
      <c r="E1476" s="744" t="s">
        <v>1447</v>
      </c>
      <c r="F1476" s="744" t="s">
        <v>726</v>
      </c>
      <c r="G1476" s="745">
        <v>78606.13</v>
      </c>
      <c r="H1476" s="745">
        <v>137560.73000000001</v>
      </c>
      <c r="I1476" s="745">
        <v>107037.36</v>
      </c>
      <c r="J1476" s="745">
        <v>187315.38</v>
      </c>
      <c r="K1476" s="745">
        <v>135424.66</v>
      </c>
      <c r="L1476" s="745">
        <v>236993.15</v>
      </c>
      <c r="M1476" s="745">
        <v>178385.05</v>
      </c>
      <c r="N1476" s="745">
        <v>312173.83</v>
      </c>
      <c r="O1476" s="745">
        <v>220936.46</v>
      </c>
      <c r="P1476" s="745">
        <v>386638.81</v>
      </c>
      <c r="Q1476" s="745">
        <v>248849.66</v>
      </c>
      <c r="R1476" s="745">
        <v>435486.91</v>
      </c>
      <c r="S1476" s="745">
        <v>276399.34000000003</v>
      </c>
      <c r="T1476" s="745">
        <v>483698.84</v>
      </c>
    </row>
    <row r="1477" spans="1:20">
      <c r="A1477" s="744">
        <v>8</v>
      </c>
      <c r="B1477" s="744" t="s">
        <v>1671</v>
      </c>
      <c r="C1477" s="744"/>
      <c r="D1477" s="744" t="s">
        <v>1259</v>
      </c>
      <c r="E1477" s="744" t="s">
        <v>1447</v>
      </c>
      <c r="F1477" s="744" t="s">
        <v>301</v>
      </c>
      <c r="G1477" s="745">
        <v>85422.05</v>
      </c>
      <c r="H1477" s="745">
        <v>136675.28</v>
      </c>
      <c r="I1477" s="745">
        <v>119590.87</v>
      </c>
      <c r="J1477" s="745">
        <v>191345.4</v>
      </c>
      <c r="K1477" s="745">
        <v>153759.69</v>
      </c>
      <c r="L1477" s="745">
        <v>246015.51</v>
      </c>
      <c r="M1477" s="745">
        <v>205012.92</v>
      </c>
      <c r="N1477" s="745">
        <v>328020.68</v>
      </c>
      <c r="O1477" s="745">
        <v>256266.15</v>
      </c>
      <c r="P1477" s="745">
        <v>410025.85</v>
      </c>
      <c r="Q1477" s="745">
        <v>290434.96999999997</v>
      </c>
      <c r="R1477" s="745">
        <v>464695.96</v>
      </c>
      <c r="S1477" s="745">
        <v>324603.78999999998</v>
      </c>
      <c r="T1477" s="745">
        <v>519366.07</v>
      </c>
    </row>
    <row r="1478" spans="1:20">
      <c r="A1478" s="744">
        <v>8</v>
      </c>
      <c r="B1478" s="744" t="s">
        <v>1671</v>
      </c>
      <c r="C1478" s="744"/>
      <c r="D1478" s="744" t="s">
        <v>1259</v>
      </c>
      <c r="E1478" s="744" t="s">
        <v>1488</v>
      </c>
      <c r="F1478" s="744" t="s">
        <v>712</v>
      </c>
      <c r="G1478" s="745">
        <v>103674.53</v>
      </c>
      <c r="H1478" s="745">
        <v>181430.43</v>
      </c>
      <c r="I1478" s="745">
        <v>134589.18</v>
      </c>
      <c r="J1478" s="745">
        <v>235531.07</v>
      </c>
      <c r="K1478" s="745">
        <v>160925.79999999999</v>
      </c>
      <c r="L1478" s="745">
        <v>281620.15000000002</v>
      </c>
      <c r="M1478" s="745">
        <v>191929.9</v>
      </c>
      <c r="N1478" s="745">
        <v>335877.33</v>
      </c>
      <c r="O1478" s="745">
        <v>225970.69</v>
      </c>
      <c r="P1478" s="745">
        <v>395448.72</v>
      </c>
      <c r="Q1478" s="745">
        <v>247817.28</v>
      </c>
      <c r="R1478" s="745">
        <v>433680.24</v>
      </c>
      <c r="S1478" s="745">
        <v>268986.3</v>
      </c>
      <c r="T1478" s="745">
        <v>470726.03</v>
      </c>
    </row>
    <row r="1479" spans="1:20">
      <c r="A1479" s="744">
        <v>8</v>
      </c>
      <c r="B1479" s="744" t="s">
        <v>1671</v>
      </c>
      <c r="C1479" s="744"/>
      <c r="D1479" s="744" t="s">
        <v>1259</v>
      </c>
      <c r="E1479" s="744" t="s">
        <v>1488</v>
      </c>
      <c r="F1479" s="744" t="s">
        <v>719</v>
      </c>
      <c r="G1479" s="745">
        <v>80735.289999999994</v>
      </c>
      <c r="H1479" s="745">
        <v>141286.76</v>
      </c>
      <c r="I1479" s="745">
        <v>105887.44</v>
      </c>
      <c r="J1479" s="745">
        <v>185303.03</v>
      </c>
      <c r="K1479" s="745">
        <v>128411.96</v>
      </c>
      <c r="L1479" s="745">
        <v>224720.93</v>
      </c>
      <c r="M1479" s="745">
        <v>157351.98000000001</v>
      </c>
      <c r="N1479" s="745">
        <v>275365.96000000002</v>
      </c>
      <c r="O1479" s="745">
        <v>186772.82</v>
      </c>
      <c r="P1479" s="745">
        <v>326852.43</v>
      </c>
      <c r="Q1479" s="745">
        <v>205883.95</v>
      </c>
      <c r="R1479" s="745">
        <v>360296.9</v>
      </c>
      <c r="S1479" s="745">
        <v>223767.67</v>
      </c>
      <c r="T1479" s="745">
        <v>391593.42</v>
      </c>
    </row>
    <row r="1480" spans="1:20">
      <c r="A1480" s="744">
        <v>8</v>
      </c>
      <c r="B1480" s="744" t="s">
        <v>1671</v>
      </c>
      <c r="C1480" s="744"/>
      <c r="D1480" s="744" t="s">
        <v>1259</v>
      </c>
      <c r="E1480" s="744" t="s">
        <v>1488</v>
      </c>
      <c r="F1480" s="744" t="s">
        <v>726</v>
      </c>
      <c r="G1480" s="745">
        <v>76608.45</v>
      </c>
      <c r="H1480" s="745">
        <v>134064.79</v>
      </c>
      <c r="I1480" s="745">
        <v>104329.17</v>
      </c>
      <c r="J1480" s="745">
        <v>182576.05</v>
      </c>
      <c r="K1480" s="745">
        <v>132007.26</v>
      </c>
      <c r="L1480" s="745">
        <v>231012.71</v>
      </c>
      <c r="M1480" s="745">
        <v>173892.67</v>
      </c>
      <c r="N1480" s="745">
        <v>304312.17</v>
      </c>
      <c r="O1480" s="745">
        <v>215381.13</v>
      </c>
      <c r="P1480" s="745">
        <v>376916.98</v>
      </c>
      <c r="Q1480" s="745">
        <v>242599.06</v>
      </c>
      <c r="R1480" s="745">
        <v>424548.36</v>
      </c>
      <c r="S1480" s="745">
        <v>269464.15999999997</v>
      </c>
      <c r="T1480" s="745">
        <v>471562.28</v>
      </c>
    </row>
    <row r="1481" spans="1:20">
      <c r="A1481" s="744">
        <v>8</v>
      </c>
      <c r="B1481" s="744" t="s">
        <v>1671</v>
      </c>
      <c r="C1481" s="744"/>
      <c r="D1481" s="744" t="s">
        <v>1259</v>
      </c>
      <c r="E1481" s="744" t="s">
        <v>1488</v>
      </c>
      <c r="F1481" s="744" t="s">
        <v>301</v>
      </c>
      <c r="G1481" s="745">
        <v>83167.520000000004</v>
      </c>
      <c r="H1481" s="745">
        <v>133068.04</v>
      </c>
      <c r="I1481" s="745">
        <v>116434.53</v>
      </c>
      <c r="J1481" s="745">
        <v>186295.26</v>
      </c>
      <c r="K1481" s="745">
        <v>149701.54</v>
      </c>
      <c r="L1481" s="745">
        <v>239522.47</v>
      </c>
      <c r="M1481" s="745">
        <v>199602.06</v>
      </c>
      <c r="N1481" s="745">
        <v>319363.3</v>
      </c>
      <c r="O1481" s="745">
        <v>249502.57</v>
      </c>
      <c r="P1481" s="745">
        <v>399204.12</v>
      </c>
      <c r="Q1481" s="745">
        <v>282769.58</v>
      </c>
      <c r="R1481" s="745">
        <v>452431.34</v>
      </c>
      <c r="S1481" s="745">
        <v>316036.59000000003</v>
      </c>
      <c r="T1481" s="745">
        <v>505658.56</v>
      </c>
    </row>
    <row r="1482" spans="1:20">
      <c r="A1482" s="744">
        <v>8</v>
      </c>
      <c r="B1482" s="744" t="s">
        <v>1671</v>
      </c>
      <c r="C1482" s="744"/>
      <c r="D1482" s="744" t="s">
        <v>1259</v>
      </c>
      <c r="E1482" s="744" t="s">
        <v>1524</v>
      </c>
      <c r="F1482" s="744" t="s">
        <v>712</v>
      </c>
      <c r="G1482" s="745">
        <v>106393.64</v>
      </c>
      <c r="H1482" s="745">
        <v>186188.87</v>
      </c>
      <c r="I1482" s="745">
        <v>138060.62</v>
      </c>
      <c r="J1482" s="745">
        <v>241606.08</v>
      </c>
      <c r="K1482" s="745">
        <v>165027.16</v>
      </c>
      <c r="L1482" s="745">
        <v>288797.53000000003</v>
      </c>
      <c r="M1482" s="745">
        <v>196750.62</v>
      </c>
      <c r="N1482" s="745">
        <v>344313.59</v>
      </c>
      <c r="O1482" s="745">
        <v>231601.59</v>
      </c>
      <c r="P1482" s="745">
        <v>405302.78</v>
      </c>
      <c r="Q1482" s="745">
        <v>253966.76</v>
      </c>
      <c r="R1482" s="745">
        <v>444441.83</v>
      </c>
      <c r="S1482" s="745">
        <v>275614.15000000002</v>
      </c>
      <c r="T1482" s="745">
        <v>482324.77</v>
      </c>
    </row>
    <row r="1483" spans="1:20">
      <c r="A1483" s="744">
        <v>8</v>
      </c>
      <c r="B1483" s="744" t="s">
        <v>1671</v>
      </c>
      <c r="C1483" s="744"/>
      <c r="D1483" s="744" t="s">
        <v>1259</v>
      </c>
      <c r="E1483" s="744" t="s">
        <v>1524</v>
      </c>
      <c r="F1483" s="744" t="s">
        <v>719</v>
      </c>
      <c r="G1483" s="745">
        <v>83222.69</v>
      </c>
      <c r="H1483" s="745">
        <v>145639.71</v>
      </c>
      <c r="I1483" s="745">
        <v>109068.96</v>
      </c>
      <c r="J1483" s="745">
        <v>190870.68</v>
      </c>
      <c r="K1483" s="745">
        <v>132184.9</v>
      </c>
      <c r="L1483" s="745">
        <v>231323.57</v>
      </c>
      <c r="M1483" s="745">
        <v>161823.42000000001</v>
      </c>
      <c r="N1483" s="745">
        <v>283190.99</v>
      </c>
      <c r="O1483" s="745">
        <v>192007.78</v>
      </c>
      <c r="P1483" s="745">
        <v>336013.61</v>
      </c>
      <c r="Q1483" s="745">
        <v>211609.85</v>
      </c>
      <c r="R1483" s="745">
        <v>370317.25</v>
      </c>
      <c r="S1483" s="745">
        <v>229938.77</v>
      </c>
      <c r="T1483" s="745">
        <v>402392.85</v>
      </c>
    </row>
    <row r="1484" spans="1:20">
      <c r="A1484" s="744">
        <v>8</v>
      </c>
      <c r="B1484" s="744" t="s">
        <v>1671</v>
      </c>
      <c r="C1484" s="744"/>
      <c r="D1484" s="744" t="s">
        <v>1259</v>
      </c>
      <c r="E1484" s="744" t="s">
        <v>1524</v>
      </c>
      <c r="F1484" s="744" t="s">
        <v>726</v>
      </c>
      <c r="G1484" s="745">
        <v>79253.070000000007</v>
      </c>
      <c r="H1484" s="745">
        <v>138692.88</v>
      </c>
      <c r="I1484" s="745">
        <v>108002.12</v>
      </c>
      <c r="J1484" s="745">
        <v>189003.72</v>
      </c>
      <c r="K1484" s="745">
        <v>136708.10999999999</v>
      </c>
      <c r="L1484" s="745">
        <v>239239.19</v>
      </c>
      <c r="M1484" s="745">
        <v>180139.08</v>
      </c>
      <c r="N1484" s="745">
        <v>315243.39</v>
      </c>
      <c r="O1484" s="745">
        <v>223169.1</v>
      </c>
      <c r="P1484" s="745">
        <v>390545.91999999998</v>
      </c>
      <c r="Q1484" s="745">
        <v>251410.28</v>
      </c>
      <c r="R1484" s="745">
        <v>439967.98</v>
      </c>
      <c r="S1484" s="745">
        <v>279295.06</v>
      </c>
      <c r="T1484" s="745">
        <v>488766.35</v>
      </c>
    </row>
    <row r="1485" spans="1:20">
      <c r="A1485" s="744">
        <v>8</v>
      </c>
      <c r="B1485" s="744" t="s">
        <v>1671</v>
      </c>
      <c r="C1485" s="744"/>
      <c r="D1485" s="744" t="s">
        <v>1259</v>
      </c>
      <c r="E1485" s="744" t="s">
        <v>1524</v>
      </c>
      <c r="F1485" s="744" t="s">
        <v>301</v>
      </c>
      <c r="G1485" s="745">
        <v>85542.77</v>
      </c>
      <c r="H1485" s="745">
        <v>136868.44</v>
      </c>
      <c r="I1485" s="745">
        <v>119759.88</v>
      </c>
      <c r="J1485" s="745">
        <v>191615.81</v>
      </c>
      <c r="K1485" s="745">
        <v>153976.99</v>
      </c>
      <c r="L1485" s="745">
        <v>246363.19</v>
      </c>
      <c r="M1485" s="745">
        <v>205302.65</v>
      </c>
      <c r="N1485" s="745">
        <v>328484.25</v>
      </c>
      <c r="O1485" s="745">
        <v>256628.32</v>
      </c>
      <c r="P1485" s="745">
        <v>410605.31</v>
      </c>
      <c r="Q1485" s="745">
        <v>290845.42</v>
      </c>
      <c r="R1485" s="745">
        <v>465352.69</v>
      </c>
      <c r="S1485" s="745">
        <v>325062.53000000003</v>
      </c>
      <c r="T1485" s="745">
        <v>520100.06</v>
      </c>
    </row>
    <row r="1486" spans="1:20">
      <c r="A1486" s="744">
        <v>8</v>
      </c>
      <c r="B1486" s="744" t="s">
        <v>1671</v>
      </c>
      <c r="C1486" s="744"/>
      <c r="D1486" s="744" t="s">
        <v>1267</v>
      </c>
      <c r="E1486" s="744" t="s">
        <v>1319</v>
      </c>
      <c r="F1486" s="744" t="s">
        <v>712</v>
      </c>
      <c r="G1486" s="745">
        <v>104602.36</v>
      </c>
      <c r="H1486" s="745">
        <v>183054.13</v>
      </c>
      <c r="I1486" s="745">
        <v>135687.96</v>
      </c>
      <c r="J1486" s="745">
        <v>237453.93</v>
      </c>
      <c r="K1486" s="745">
        <v>162150.35</v>
      </c>
      <c r="L1486" s="745">
        <v>283763.11</v>
      </c>
      <c r="M1486" s="745">
        <v>193262.36</v>
      </c>
      <c r="N1486" s="745">
        <v>338209.13</v>
      </c>
      <c r="O1486" s="745">
        <v>227458.44</v>
      </c>
      <c r="P1486" s="745">
        <v>398052.28</v>
      </c>
      <c r="Q1486" s="745">
        <v>249402.21</v>
      </c>
      <c r="R1486" s="745">
        <v>436453.87</v>
      </c>
      <c r="S1486" s="745">
        <v>270621.8</v>
      </c>
      <c r="T1486" s="745">
        <v>473588.14</v>
      </c>
    </row>
    <row r="1487" spans="1:20">
      <c r="A1487" s="744">
        <v>8</v>
      </c>
      <c r="B1487" s="744" t="s">
        <v>1671</v>
      </c>
      <c r="C1487" s="744"/>
      <c r="D1487" s="744" t="s">
        <v>1267</v>
      </c>
      <c r="E1487" s="744" t="s">
        <v>1319</v>
      </c>
      <c r="F1487" s="744" t="s">
        <v>719</v>
      </c>
      <c r="G1487" s="745">
        <v>82126.539999999994</v>
      </c>
      <c r="H1487" s="745">
        <v>143721.44</v>
      </c>
      <c r="I1487" s="745">
        <v>107566.05</v>
      </c>
      <c r="J1487" s="745">
        <v>188240.59</v>
      </c>
      <c r="K1487" s="745">
        <v>130293.35</v>
      </c>
      <c r="L1487" s="745">
        <v>228013.37</v>
      </c>
      <c r="M1487" s="745">
        <v>159382.97</v>
      </c>
      <c r="N1487" s="745">
        <v>278920.2</v>
      </c>
      <c r="O1487" s="745">
        <v>189052.44</v>
      </c>
      <c r="P1487" s="745">
        <v>330841.78000000003</v>
      </c>
      <c r="Q1487" s="745">
        <v>208316.02</v>
      </c>
      <c r="R1487" s="745">
        <v>364553.03</v>
      </c>
      <c r="S1487" s="745">
        <v>226316.67</v>
      </c>
      <c r="T1487" s="745">
        <v>396054.18</v>
      </c>
    </row>
    <row r="1488" spans="1:20">
      <c r="A1488" s="744">
        <v>8</v>
      </c>
      <c r="B1488" s="744" t="s">
        <v>1671</v>
      </c>
      <c r="C1488" s="744"/>
      <c r="D1488" s="744" t="s">
        <v>1267</v>
      </c>
      <c r="E1488" s="744" t="s">
        <v>1319</v>
      </c>
      <c r="F1488" s="744" t="s">
        <v>726</v>
      </c>
      <c r="G1488" s="745">
        <v>78442.64</v>
      </c>
      <c r="H1488" s="745">
        <v>137274.60999999999</v>
      </c>
      <c r="I1488" s="745">
        <v>106956.08</v>
      </c>
      <c r="J1488" s="745">
        <v>187173.13</v>
      </c>
      <c r="K1488" s="745">
        <v>135427.74</v>
      </c>
      <c r="L1488" s="745">
        <v>236998.55</v>
      </c>
      <c r="M1488" s="745">
        <v>178496.08</v>
      </c>
      <c r="N1488" s="745">
        <v>312368.13</v>
      </c>
      <c r="O1488" s="745">
        <v>221175.49</v>
      </c>
      <c r="P1488" s="745">
        <v>387057.1</v>
      </c>
      <c r="Q1488" s="745">
        <v>249196.29</v>
      </c>
      <c r="R1488" s="745">
        <v>436093.51</v>
      </c>
      <c r="S1488" s="745">
        <v>276871.39</v>
      </c>
      <c r="T1488" s="745">
        <v>484524.93</v>
      </c>
    </row>
    <row r="1489" spans="1:20">
      <c r="A1489" s="744">
        <v>8</v>
      </c>
      <c r="B1489" s="744" t="s">
        <v>1671</v>
      </c>
      <c r="C1489" s="744"/>
      <c r="D1489" s="744" t="s">
        <v>1267</v>
      </c>
      <c r="E1489" s="744" t="s">
        <v>1319</v>
      </c>
      <c r="F1489" s="744" t="s">
        <v>301</v>
      </c>
      <c r="G1489" s="745">
        <v>84262.49</v>
      </c>
      <c r="H1489" s="745">
        <v>134819.99</v>
      </c>
      <c r="I1489" s="745">
        <v>117967.49</v>
      </c>
      <c r="J1489" s="745">
        <v>188747.98</v>
      </c>
      <c r="K1489" s="745">
        <v>151672.48000000001</v>
      </c>
      <c r="L1489" s="745">
        <v>242675.98</v>
      </c>
      <c r="M1489" s="745">
        <v>202229.98</v>
      </c>
      <c r="N1489" s="745">
        <v>323567.96999999997</v>
      </c>
      <c r="O1489" s="745">
        <v>252787.47</v>
      </c>
      <c r="P1489" s="745">
        <v>404459.96</v>
      </c>
      <c r="Q1489" s="745">
        <v>286492.46999999997</v>
      </c>
      <c r="R1489" s="745">
        <v>458387.96</v>
      </c>
      <c r="S1489" s="745">
        <v>320197.46000000002</v>
      </c>
      <c r="T1489" s="745">
        <v>512315.95</v>
      </c>
    </row>
    <row r="1490" spans="1:20">
      <c r="A1490" s="744">
        <v>8</v>
      </c>
      <c r="B1490" s="744" t="s">
        <v>1671</v>
      </c>
      <c r="C1490" s="744"/>
      <c r="D1490" s="744" t="s">
        <v>1267</v>
      </c>
      <c r="E1490" s="744" t="s">
        <v>1365</v>
      </c>
      <c r="F1490" s="744" t="s">
        <v>712</v>
      </c>
      <c r="G1490" s="745">
        <v>99097.56</v>
      </c>
      <c r="H1490" s="745">
        <v>173420.72</v>
      </c>
      <c r="I1490" s="745">
        <v>128624.34</v>
      </c>
      <c r="J1490" s="745">
        <v>225092.6</v>
      </c>
      <c r="K1490" s="745">
        <v>153774.29</v>
      </c>
      <c r="L1490" s="745">
        <v>269105.01</v>
      </c>
      <c r="M1490" s="745">
        <v>183372.66</v>
      </c>
      <c r="N1490" s="745">
        <v>320902.15999999997</v>
      </c>
      <c r="O1490" s="745">
        <v>215878.06</v>
      </c>
      <c r="P1490" s="745">
        <v>377786.61</v>
      </c>
      <c r="Q1490" s="745">
        <v>236738.73</v>
      </c>
      <c r="R1490" s="745">
        <v>414292.78</v>
      </c>
      <c r="S1490" s="745">
        <v>256942.9</v>
      </c>
      <c r="T1490" s="745">
        <v>449650.07</v>
      </c>
    </row>
    <row r="1491" spans="1:20">
      <c r="A1491" s="744">
        <v>8</v>
      </c>
      <c r="B1491" s="744" t="s">
        <v>1671</v>
      </c>
      <c r="C1491" s="744"/>
      <c r="D1491" s="744" t="s">
        <v>1267</v>
      </c>
      <c r="E1491" s="744" t="s">
        <v>1365</v>
      </c>
      <c r="F1491" s="744" t="s">
        <v>719</v>
      </c>
      <c r="G1491" s="745">
        <v>77316.86</v>
      </c>
      <c r="H1491" s="745">
        <v>135304.51</v>
      </c>
      <c r="I1491" s="745">
        <v>101372.19</v>
      </c>
      <c r="J1491" s="745">
        <v>177401.33</v>
      </c>
      <c r="K1491" s="745">
        <v>122902.56</v>
      </c>
      <c r="L1491" s="745">
        <v>215079.49</v>
      </c>
      <c r="M1491" s="745">
        <v>150541.09</v>
      </c>
      <c r="N1491" s="745">
        <v>263446.90999999997</v>
      </c>
      <c r="O1491" s="745">
        <v>178659.88</v>
      </c>
      <c r="P1491" s="745">
        <v>312654.78999999998</v>
      </c>
      <c r="Q1491" s="745">
        <v>196923.24</v>
      </c>
      <c r="R1491" s="745">
        <v>344615.67</v>
      </c>
      <c r="S1491" s="745">
        <v>214008.04</v>
      </c>
      <c r="T1491" s="745">
        <v>374514.07</v>
      </c>
    </row>
    <row r="1492" spans="1:20">
      <c r="A1492" s="744">
        <v>8</v>
      </c>
      <c r="B1492" s="744" t="s">
        <v>1671</v>
      </c>
      <c r="C1492" s="744"/>
      <c r="D1492" s="744" t="s">
        <v>1267</v>
      </c>
      <c r="E1492" s="744" t="s">
        <v>1365</v>
      </c>
      <c r="F1492" s="744" t="s">
        <v>726</v>
      </c>
      <c r="G1492" s="745">
        <v>73476.87</v>
      </c>
      <c r="H1492" s="745">
        <v>128584.51</v>
      </c>
      <c r="I1492" s="745">
        <v>100092.56</v>
      </c>
      <c r="J1492" s="745">
        <v>175161.98</v>
      </c>
      <c r="K1492" s="745">
        <v>126667.78</v>
      </c>
      <c r="L1492" s="745">
        <v>221668.61</v>
      </c>
      <c r="M1492" s="745">
        <v>166880.28</v>
      </c>
      <c r="N1492" s="745">
        <v>292040.48</v>
      </c>
      <c r="O1492" s="745">
        <v>206715.88</v>
      </c>
      <c r="P1492" s="745">
        <v>361752.79</v>
      </c>
      <c r="Q1492" s="745">
        <v>232854.18</v>
      </c>
      <c r="R1492" s="745">
        <v>407494.81</v>
      </c>
      <c r="S1492" s="745">
        <v>258657.46</v>
      </c>
      <c r="T1492" s="745">
        <v>452650.56</v>
      </c>
    </row>
    <row r="1493" spans="1:20">
      <c r="A1493" s="744">
        <v>8</v>
      </c>
      <c r="B1493" s="744" t="s">
        <v>1671</v>
      </c>
      <c r="C1493" s="744"/>
      <c r="D1493" s="744" t="s">
        <v>1267</v>
      </c>
      <c r="E1493" s="744" t="s">
        <v>1365</v>
      </c>
      <c r="F1493" s="744" t="s">
        <v>301</v>
      </c>
      <c r="G1493" s="745">
        <v>79572.36</v>
      </c>
      <c r="H1493" s="745">
        <v>127315.77</v>
      </c>
      <c r="I1493" s="745">
        <v>111401.3</v>
      </c>
      <c r="J1493" s="745">
        <v>178242.08</v>
      </c>
      <c r="K1493" s="745">
        <v>143230.24</v>
      </c>
      <c r="L1493" s="745">
        <v>229168.39</v>
      </c>
      <c r="M1493" s="745">
        <v>190973.66</v>
      </c>
      <c r="N1493" s="745">
        <v>305557.84999999998</v>
      </c>
      <c r="O1493" s="745">
        <v>238717.07</v>
      </c>
      <c r="P1493" s="745">
        <v>381947.32</v>
      </c>
      <c r="Q1493" s="745">
        <v>270546.01</v>
      </c>
      <c r="R1493" s="745">
        <v>432873.63</v>
      </c>
      <c r="S1493" s="745">
        <v>302374.96000000002</v>
      </c>
      <c r="T1493" s="745">
        <v>483799.94</v>
      </c>
    </row>
    <row r="1494" spans="1:20">
      <c r="A1494" s="744">
        <v>8</v>
      </c>
      <c r="B1494" s="744" t="s">
        <v>1671</v>
      </c>
      <c r="C1494" s="744"/>
      <c r="D1494" s="744" t="s">
        <v>1267</v>
      </c>
      <c r="E1494" s="744" t="s">
        <v>1410</v>
      </c>
      <c r="F1494" s="744" t="s">
        <v>712</v>
      </c>
      <c r="G1494" s="745">
        <v>104866.5</v>
      </c>
      <c r="H1494" s="745">
        <v>183516.37</v>
      </c>
      <c r="I1494" s="745">
        <v>135875.09</v>
      </c>
      <c r="J1494" s="745">
        <v>237781.41</v>
      </c>
      <c r="K1494" s="745">
        <v>162242.62</v>
      </c>
      <c r="L1494" s="745">
        <v>283924.58</v>
      </c>
      <c r="M1494" s="745">
        <v>193183.79</v>
      </c>
      <c r="N1494" s="745">
        <v>338071.63</v>
      </c>
      <c r="O1494" s="745">
        <v>227246.55</v>
      </c>
      <c r="P1494" s="745">
        <v>397681.46</v>
      </c>
      <c r="Q1494" s="745">
        <v>249101.1</v>
      </c>
      <c r="R1494" s="745">
        <v>435926.92</v>
      </c>
      <c r="S1494" s="745">
        <v>270169.96999999997</v>
      </c>
      <c r="T1494" s="745">
        <v>472797.45</v>
      </c>
    </row>
    <row r="1495" spans="1:20">
      <c r="A1495" s="744">
        <v>8</v>
      </c>
      <c r="B1495" s="744" t="s">
        <v>1671</v>
      </c>
      <c r="C1495" s="744"/>
      <c r="D1495" s="744" t="s">
        <v>1267</v>
      </c>
      <c r="E1495" s="744" t="s">
        <v>1410</v>
      </c>
      <c r="F1495" s="744" t="s">
        <v>719</v>
      </c>
      <c r="G1495" s="745">
        <v>83317.52</v>
      </c>
      <c r="H1495" s="745">
        <v>145805.65</v>
      </c>
      <c r="I1495" s="745">
        <v>108912.85</v>
      </c>
      <c r="J1495" s="745">
        <v>190597.5</v>
      </c>
      <c r="K1495" s="745">
        <v>131699.31</v>
      </c>
      <c r="L1495" s="745">
        <v>230473.8</v>
      </c>
      <c r="M1495" s="745">
        <v>160701.49</v>
      </c>
      <c r="N1495" s="745">
        <v>281227.61</v>
      </c>
      <c r="O1495" s="745">
        <v>190424.3</v>
      </c>
      <c r="P1495" s="745">
        <v>333242.53000000003</v>
      </c>
      <c r="Q1495" s="745">
        <v>209709.18</v>
      </c>
      <c r="R1495" s="745">
        <v>366991.06</v>
      </c>
      <c r="S1495" s="745">
        <v>227691.87</v>
      </c>
      <c r="T1495" s="745">
        <v>398460.77</v>
      </c>
    </row>
    <row r="1496" spans="1:20">
      <c r="A1496" s="744">
        <v>8</v>
      </c>
      <c r="B1496" s="744" t="s">
        <v>1671</v>
      </c>
      <c r="C1496" s="744"/>
      <c r="D1496" s="744" t="s">
        <v>1267</v>
      </c>
      <c r="E1496" s="744" t="s">
        <v>1410</v>
      </c>
      <c r="F1496" s="744" t="s">
        <v>726</v>
      </c>
      <c r="G1496" s="745">
        <v>80330.14</v>
      </c>
      <c r="H1496" s="745">
        <v>140577.75</v>
      </c>
      <c r="I1496" s="745">
        <v>109716.68</v>
      </c>
      <c r="J1496" s="745">
        <v>192004.18</v>
      </c>
      <c r="K1496" s="745">
        <v>139063.16</v>
      </c>
      <c r="L1496" s="745">
        <v>243360.52</v>
      </c>
      <c r="M1496" s="745">
        <v>183428.83</v>
      </c>
      <c r="N1496" s="745">
        <v>321000.45</v>
      </c>
      <c r="O1496" s="745">
        <v>227421.62</v>
      </c>
      <c r="P1496" s="745">
        <v>397987.83</v>
      </c>
      <c r="Q1496" s="745">
        <v>256335.83</v>
      </c>
      <c r="R1496" s="745">
        <v>448587.7</v>
      </c>
      <c r="S1496" s="745">
        <v>284918.59000000003</v>
      </c>
      <c r="T1496" s="745">
        <v>498607.53</v>
      </c>
    </row>
    <row r="1497" spans="1:20">
      <c r="A1497" s="744">
        <v>8</v>
      </c>
      <c r="B1497" s="744" t="s">
        <v>1671</v>
      </c>
      <c r="C1497" s="744"/>
      <c r="D1497" s="744" t="s">
        <v>1267</v>
      </c>
      <c r="E1497" s="744" t="s">
        <v>1410</v>
      </c>
      <c r="F1497" s="744" t="s">
        <v>301</v>
      </c>
      <c r="G1497" s="745">
        <v>84991.05</v>
      </c>
      <c r="H1497" s="745">
        <v>135985.69</v>
      </c>
      <c r="I1497" s="745">
        <v>118987.48</v>
      </c>
      <c r="J1497" s="745">
        <v>190379.97</v>
      </c>
      <c r="K1497" s="745">
        <v>152983.9</v>
      </c>
      <c r="L1497" s="745">
        <v>244774.24</v>
      </c>
      <c r="M1497" s="745">
        <v>203978.53</v>
      </c>
      <c r="N1497" s="745">
        <v>326365.65999999997</v>
      </c>
      <c r="O1497" s="745">
        <v>254973.16</v>
      </c>
      <c r="P1497" s="745">
        <v>407957.07</v>
      </c>
      <c r="Q1497" s="745">
        <v>288969.59000000003</v>
      </c>
      <c r="R1497" s="745">
        <v>462351.34</v>
      </c>
      <c r="S1497" s="745">
        <v>322966.01</v>
      </c>
      <c r="T1497" s="745">
        <v>516745.62</v>
      </c>
    </row>
    <row r="1498" spans="1:20">
      <c r="A1498" s="744">
        <v>8</v>
      </c>
      <c r="B1498" s="744" t="s">
        <v>1671</v>
      </c>
      <c r="C1498" s="744"/>
      <c r="D1498" s="744" t="s">
        <v>1267</v>
      </c>
      <c r="E1498" s="744" t="s">
        <v>1452</v>
      </c>
      <c r="F1498" s="744" t="s">
        <v>712</v>
      </c>
      <c r="G1498" s="745">
        <v>103474.76</v>
      </c>
      <c r="H1498" s="745">
        <v>181080.83</v>
      </c>
      <c r="I1498" s="745">
        <v>134226.93</v>
      </c>
      <c r="J1498" s="745">
        <v>234897.13</v>
      </c>
      <c r="K1498" s="745">
        <v>160405.79999999999</v>
      </c>
      <c r="L1498" s="745">
        <v>280710.15000000002</v>
      </c>
      <c r="M1498" s="745">
        <v>191185.11</v>
      </c>
      <c r="N1498" s="745">
        <v>334573.94</v>
      </c>
      <c r="O1498" s="745">
        <v>225014.93</v>
      </c>
      <c r="P1498" s="745">
        <v>393776.12</v>
      </c>
      <c r="Q1498" s="745">
        <v>246723.7</v>
      </c>
      <c r="R1498" s="745">
        <v>431766.48</v>
      </c>
      <c r="S1498" s="745">
        <v>267716.73</v>
      </c>
      <c r="T1498" s="745">
        <v>468504.29</v>
      </c>
    </row>
    <row r="1499" spans="1:20">
      <c r="A1499" s="744">
        <v>8</v>
      </c>
      <c r="B1499" s="744" t="s">
        <v>1671</v>
      </c>
      <c r="C1499" s="744"/>
      <c r="D1499" s="744" t="s">
        <v>1267</v>
      </c>
      <c r="E1499" s="744" t="s">
        <v>1452</v>
      </c>
      <c r="F1499" s="744" t="s">
        <v>719</v>
      </c>
      <c r="G1499" s="745">
        <v>81230.649999999994</v>
      </c>
      <c r="H1499" s="745">
        <v>142153.64000000001</v>
      </c>
      <c r="I1499" s="745">
        <v>106394.94</v>
      </c>
      <c r="J1499" s="745">
        <v>186191.15</v>
      </c>
      <c r="K1499" s="745">
        <v>128877.23</v>
      </c>
      <c r="L1499" s="745">
        <v>225535.15</v>
      </c>
      <c r="M1499" s="745">
        <v>157655</v>
      </c>
      <c r="N1499" s="745">
        <v>275896.25</v>
      </c>
      <c r="O1499" s="745">
        <v>187004.87</v>
      </c>
      <c r="P1499" s="745">
        <v>327258.52</v>
      </c>
      <c r="Q1499" s="745">
        <v>206061.07</v>
      </c>
      <c r="R1499" s="745">
        <v>360606.88</v>
      </c>
      <c r="S1499" s="745">
        <v>223868.37</v>
      </c>
      <c r="T1499" s="745">
        <v>391769.64</v>
      </c>
    </row>
    <row r="1500" spans="1:20">
      <c r="A1500" s="744">
        <v>8</v>
      </c>
      <c r="B1500" s="744" t="s">
        <v>1671</v>
      </c>
      <c r="C1500" s="744"/>
      <c r="D1500" s="744" t="s">
        <v>1267</v>
      </c>
      <c r="E1500" s="744" t="s">
        <v>1452</v>
      </c>
      <c r="F1500" s="744" t="s">
        <v>726</v>
      </c>
      <c r="G1500" s="745">
        <v>77578.87</v>
      </c>
      <c r="H1500" s="745">
        <v>135763.01999999999</v>
      </c>
      <c r="I1500" s="745">
        <v>105776.33</v>
      </c>
      <c r="J1500" s="745">
        <v>185108.57</v>
      </c>
      <c r="K1500" s="745">
        <v>133932.44</v>
      </c>
      <c r="L1500" s="745">
        <v>234381.77</v>
      </c>
      <c r="M1500" s="745">
        <v>176523.72</v>
      </c>
      <c r="N1500" s="745">
        <v>308916.51</v>
      </c>
      <c r="O1500" s="745">
        <v>218730.09</v>
      </c>
      <c r="P1500" s="745">
        <v>382777.66</v>
      </c>
      <c r="Q1500" s="745">
        <v>246439.99</v>
      </c>
      <c r="R1500" s="745">
        <v>431269.98</v>
      </c>
      <c r="S1500" s="745">
        <v>273807.75</v>
      </c>
      <c r="T1500" s="745">
        <v>479163.56</v>
      </c>
    </row>
    <row r="1501" spans="1:20">
      <c r="A1501" s="744">
        <v>8</v>
      </c>
      <c r="B1501" s="744" t="s">
        <v>1671</v>
      </c>
      <c r="C1501" s="744"/>
      <c r="D1501" s="744" t="s">
        <v>1267</v>
      </c>
      <c r="E1501" s="744" t="s">
        <v>1452</v>
      </c>
      <c r="F1501" s="744" t="s">
        <v>301</v>
      </c>
      <c r="G1501" s="745">
        <v>83348.61</v>
      </c>
      <c r="H1501" s="745">
        <v>133357.76999999999</v>
      </c>
      <c r="I1501" s="745">
        <v>116688.05</v>
      </c>
      <c r="J1501" s="745">
        <v>186700.88</v>
      </c>
      <c r="K1501" s="745">
        <v>150027.49</v>
      </c>
      <c r="L1501" s="745">
        <v>240043.99</v>
      </c>
      <c r="M1501" s="745">
        <v>200036.66</v>
      </c>
      <c r="N1501" s="745">
        <v>320058.65000000002</v>
      </c>
      <c r="O1501" s="745">
        <v>250045.82</v>
      </c>
      <c r="P1501" s="745">
        <v>400073.32</v>
      </c>
      <c r="Q1501" s="745">
        <v>283385.26</v>
      </c>
      <c r="R1501" s="745">
        <v>453416.43</v>
      </c>
      <c r="S1501" s="745">
        <v>316724.71000000002</v>
      </c>
      <c r="T1501" s="745">
        <v>506759.54</v>
      </c>
    </row>
    <row r="1502" spans="1:20">
      <c r="A1502" s="744">
        <v>8</v>
      </c>
      <c r="B1502" s="744" t="s">
        <v>1671</v>
      </c>
      <c r="C1502" s="744"/>
      <c r="D1502" s="744" t="s">
        <v>1267</v>
      </c>
      <c r="E1502" s="744" t="s">
        <v>1493</v>
      </c>
      <c r="F1502" s="744" t="s">
        <v>712</v>
      </c>
      <c r="G1502" s="745">
        <v>107918.56</v>
      </c>
      <c r="H1502" s="745">
        <v>188857.48</v>
      </c>
      <c r="I1502" s="745">
        <v>139950.28</v>
      </c>
      <c r="J1502" s="745">
        <v>244912.98</v>
      </c>
      <c r="K1502" s="745">
        <v>167210.65</v>
      </c>
      <c r="L1502" s="745">
        <v>292618.63</v>
      </c>
      <c r="M1502" s="745">
        <v>199245.83</v>
      </c>
      <c r="N1502" s="745">
        <v>348680.2</v>
      </c>
      <c r="O1502" s="745">
        <v>234470.39</v>
      </c>
      <c r="P1502" s="745">
        <v>410323.18</v>
      </c>
      <c r="Q1502" s="745">
        <v>257073.21</v>
      </c>
      <c r="R1502" s="745">
        <v>449878.11</v>
      </c>
      <c r="S1502" s="745">
        <v>278913.77</v>
      </c>
      <c r="T1502" s="745">
        <v>488099.09</v>
      </c>
    </row>
    <row r="1503" spans="1:20">
      <c r="A1503" s="744">
        <v>8</v>
      </c>
      <c r="B1503" s="744" t="s">
        <v>1671</v>
      </c>
      <c r="C1503" s="744"/>
      <c r="D1503" s="744" t="s">
        <v>1267</v>
      </c>
      <c r="E1503" s="744" t="s">
        <v>1493</v>
      </c>
      <c r="F1503" s="744" t="s">
        <v>719</v>
      </c>
      <c r="G1503" s="745">
        <v>84979.32</v>
      </c>
      <c r="H1503" s="745">
        <v>148713.81</v>
      </c>
      <c r="I1503" s="745">
        <v>111248.54</v>
      </c>
      <c r="J1503" s="745">
        <v>194684.94</v>
      </c>
      <c r="K1503" s="745">
        <v>134696.81</v>
      </c>
      <c r="L1503" s="745">
        <v>235719.41</v>
      </c>
      <c r="M1503" s="745">
        <v>164667.9</v>
      </c>
      <c r="N1503" s="745">
        <v>288168.82</v>
      </c>
      <c r="O1503" s="745">
        <v>195272.51</v>
      </c>
      <c r="P1503" s="745">
        <v>341726.9</v>
      </c>
      <c r="Q1503" s="745">
        <v>215139.87</v>
      </c>
      <c r="R1503" s="745">
        <v>376494.78</v>
      </c>
      <c r="S1503" s="745">
        <v>233695.14</v>
      </c>
      <c r="T1503" s="745">
        <v>408966.49</v>
      </c>
    </row>
    <row r="1504" spans="1:20">
      <c r="A1504" s="744">
        <v>8</v>
      </c>
      <c r="B1504" s="744" t="s">
        <v>1671</v>
      </c>
      <c r="C1504" s="744"/>
      <c r="D1504" s="744" t="s">
        <v>1267</v>
      </c>
      <c r="E1504" s="744" t="s">
        <v>1493</v>
      </c>
      <c r="F1504" s="744" t="s">
        <v>726</v>
      </c>
      <c r="G1504" s="745">
        <v>81357.399999999994</v>
      </c>
      <c r="H1504" s="745">
        <v>142375.46</v>
      </c>
      <c r="I1504" s="745">
        <v>110977.71</v>
      </c>
      <c r="J1504" s="745">
        <v>194210.99</v>
      </c>
      <c r="K1504" s="745">
        <v>140555.38</v>
      </c>
      <c r="L1504" s="745">
        <v>245971.91</v>
      </c>
      <c r="M1504" s="745">
        <v>185290.15</v>
      </c>
      <c r="N1504" s="745">
        <v>324257.77</v>
      </c>
      <c r="O1504" s="745">
        <v>229627.99</v>
      </c>
      <c r="P1504" s="745">
        <v>401848.98</v>
      </c>
      <c r="Q1504" s="745">
        <v>258745.5</v>
      </c>
      <c r="R1504" s="745">
        <v>452804.63</v>
      </c>
      <c r="S1504" s="745">
        <v>287510.18</v>
      </c>
      <c r="T1504" s="745">
        <v>503142.81</v>
      </c>
    </row>
    <row r="1505" spans="1:20">
      <c r="A1505" s="744">
        <v>8</v>
      </c>
      <c r="B1505" s="744" t="s">
        <v>1671</v>
      </c>
      <c r="C1505" s="744"/>
      <c r="D1505" s="744" t="s">
        <v>1267</v>
      </c>
      <c r="E1505" s="744" t="s">
        <v>1493</v>
      </c>
      <c r="F1505" s="744" t="s">
        <v>301</v>
      </c>
      <c r="G1505" s="745">
        <v>87064.5</v>
      </c>
      <c r="H1505" s="745">
        <v>139303.20000000001</v>
      </c>
      <c r="I1505" s="745">
        <v>121890.3</v>
      </c>
      <c r="J1505" s="745">
        <v>195024.48</v>
      </c>
      <c r="K1505" s="745">
        <v>156716.1</v>
      </c>
      <c r="L1505" s="745">
        <v>250745.76</v>
      </c>
      <c r="M1505" s="745">
        <v>208954.8</v>
      </c>
      <c r="N1505" s="745">
        <v>334327.67999999999</v>
      </c>
      <c r="O1505" s="745">
        <v>261193.5</v>
      </c>
      <c r="P1505" s="745">
        <v>417909.6</v>
      </c>
      <c r="Q1505" s="745">
        <v>296019.3</v>
      </c>
      <c r="R1505" s="745">
        <v>473630.88</v>
      </c>
      <c r="S1505" s="745">
        <v>330845.09000000003</v>
      </c>
      <c r="T1505" s="745">
        <v>529352.16</v>
      </c>
    </row>
    <row r="1506" spans="1:20">
      <c r="A1506" s="744">
        <v>8</v>
      </c>
      <c r="B1506" s="744" t="s">
        <v>1671</v>
      </c>
      <c r="C1506" s="744"/>
      <c r="D1506" s="744" t="s">
        <v>1267</v>
      </c>
      <c r="E1506" s="744" t="s">
        <v>1528</v>
      </c>
      <c r="F1506" s="744" t="s">
        <v>712</v>
      </c>
      <c r="G1506" s="745">
        <v>100225.15</v>
      </c>
      <c r="H1506" s="745">
        <v>175394.02</v>
      </c>
      <c r="I1506" s="745">
        <v>130085.37</v>
      </c>
      <c r="J1506" s="745">
        <v>227649.39</v>
      </c>
      <c r="K1506" s="745">
        <v>155518.82999999999</v>
      </c>
      <c r="L1506" s="745">
        <v>272157.95</v>
      </c>
      <c r="M1506" s="745">
        <v>185449.9</v>
      </c>
      <c r="N1506" s="745">
        <v>324537.33</v>
      </c>
      <c r="O1506" s="745">
        <v>218321.57</v>
      </c>
      <c r="P1506" s="745">
        <v>382062.75</v>
      </c>
      <c r="Q1506" s="745">
        <v>239417.23</v>
      </c>
      <c r="R1506" s="745">
        <v>418980.16</v>
      </c>
      <c r="S1506" s="745">
        <v>259847.95</v>
      </c>
      <c r="T1506" s="745">
        <v>454733.91</v>
      </c>
    </row>
    <row r="1507" spans="1:20">
      <c r="A1507" s="744">
        <v>8</v>
      </c>
      <c r="B1507" s="744" t="s">
        <v>1671</v>
      </c>
      <c r="C1507" s="744"/>
      <c r="D1507" s="744" t="s">
        <v>1267</v>
      </c>
      <c r="E1507" s="744" t="s">
        <v>1528</v>
      </c>
      <c r="F1507" s="744" t="s">
        <v>719</v>
      </c>
      <c r="G1507" s="745">
        <v>78212.75</v>
      </c>
      <c r="H1507" s="745">
        <v>136872.31</v>
      </c>
      <c r="I1507" s="745">
        <v>102543.29</v>
      </c>
      <c r="J1507" s="745">
        <v>179450.76</v>
      </c>
      <c r="K1507" s="745">
        <v>124318.68</v>
      </c>
      <c r="L1507" s="745">
        <v>217557.7</v>
      </c>
      <c r="M1507" s="745">
        <v>152269.06</v>
      </c>
      <c r="N1507" s="745">
        <v>266470.86</v>
      </c>
      <c r="O1507" s="745">
        <v>180707.45</v>
      </c>
      <c r="P1507" s="745">
        <v>316238.03999999998</v>
      </c>
      <c r="Q1507" s="745">
        <v>199178.18</v>
      </c>
      <c r="R1507" s="745">
        <v>348561.81</v>
      </c>
      <c r="S1507" s="745">
        <v>216456.34</v>
      </c>
      <c r="T1507" s="745">
        <v>378798.59</v>
      </c>
    </row>
    <row r="1508" spans="1:20">
      <c r="A1508" s="744">
        <v>8</v>
      </c>
      <c r="B1508" s="744" t="s">
        <v>1671</v>
      </c>
      <c r="C1508" s="744"/>
      <c r="D1508" s="744" t="s">
        <v>1267</v>
      </c>
      <c r="E1508" s="744" t="s">
        <v>1528</v>
      </c>
      <c r="F1508" s="744" t="s">
        <v>726</v>
      </c>
      <c r="G1508" s="745">
        <v>74340.63</v>
      </c>
      <c r="H1508" s="745">
        <v>130096.1</v>
      </c>
      <c r="I1508" s="745">
        <v>101272.31</v>
      </c>
      <c r="J1508" s="745">
        <v>177226.54</v>
      </c>
      <c r="K1508" s="745">
        <v>128163.08</v>
      </c>
      <c r="L1508" s="745">
        <v>224285.39</v>
      </c>
      <c r="M1508" s="745">
        <v>168852.63</v>
      </c>
      <c r="N1508" s="745">
        <v>295492.09999999998</v>
      </c>
      <c r="O1508" s="745">
        <v>209161.27</v>
      </c>
      <c r="P1508" s="745">
        <v>366032.22</v>
      </c>
      <c r="Q1508" s="745">
        <v>235610.48</v>
      </c>
      <c r="R1508" s="745">
        <v>412318.33</v>
      </c>
      <c r="S1508" s="745">
        <v>261721.1</v>
      </c>
      <c r="T1508" s="745">
        <v>458011.92</v>
      </c>
    </row>
    <row r="1509" spans="1:20">
      <c r="A1509" s="744">
        <v>8</v>
      </c>
      <c r="B1509" s="744" t="s">
        <v>1671</v>
      </c>
      <c r="C1509" s="744"/>
      <c r="D1509" s="744" t="s">
        <v>1267</v>
      </c>
      <c r="E1509" s="744" t="s">
        <v>1528</v>
      </c>
      <c r="F1509" s="744" t="s">
        <v>301</v>
      </c>
      <c r="G1509" s="745">
        <v>80486.240000000005</v>
      </c>
      <c r="H1509" s="745">
        <v>128777.98</v>
      </c>
      <c r="I1509" s="745">
        <v>112680.73</v>
      </c>
      <c r="J1509" s="745">
        <v>180289.18</v>
      </c>
      <c r="K1509" s="745">
        <v>144875.23000000001</v>
      </c>
      <c r="L1509" s="745">
        <v>231800.37</v>
      </c>
      <c r="M1509" s="745">
        <v>193166.97</v>
      </c>
      <c r="N1509" s="745">
        <v>309067.15999999997</v>
      </c>
      <c r="O1509" s="745">
        <v>241458.71</v>
      </c>
      <c r="P1509" s="745">
        <v>386333.95</v>
      </c>
      <c r="Q1509" s="745">
        <v>273653.21000000002</v>
      </c>
      <c r="R1509" s="745">
        <v>437845.14</v>
      </c>
      <c r="S1509" s="745">
        <v>305847.71000000002</v>
      </c>
      <c r="T1509" s="745">
        <v>489356.34</v>
      </c>
    </row>
    <row r="1510" spans="1:20">
      <c r="A1510" s="744">
        <v>8</v>
      </c>
      <c r="B1510" s="744" t="s">
        <v>1671</v>
      </c>
      <c r="C1510" s="744"/>
      <c r="D1510" s="744" t="s">
        <v>1270</v>
      </c>
      <c r="E1510" s="744" t="s">
        <v>1322</v>
      </c>
      <c r="F1510" s="744" t="s">
        <v>712</v>
      </c>
      <c r="G1510" s="745">
        <v>103837.38</v>
      </c>
      <c r="H1510" s="745">
        <v>181715.41</v>
      </c>
      <c r="I1510" s="745">
        <v>134804.88</v>
      </c>
      <c r="J1510" s="745">
        <v>235908.55</v>
      </c>
      <c r="K1510" s="745">
        <v>161187.32999999999</v>
      </c>
      <c r="L1510" s="745">
        <v>282077.83</v>
      </c>
      <c r="M1510" s="745">
        <v>192247.03</v>
      </c>
      <c r="N1510" s="745">
        <v>336432.29</v>
      </c>
      <c r="O1510" s="745">
        <v>226347.35</v>
      </c>
      <c r="P1510" s="745">
        <v>396107.87</v>
      </c>
      <c r="Q1510" s="745">
        <v>248232.25</v>
      </c>
      <c r="R1510" s="745">
        <v>434406.43</v>
      </c>
      <c r="S1510" s="745">
        <v>269440.15999999997</v>
      </c>
      <c r="T1510" s="745">
        <v>471520.28</v>
      </c>
    </row>
    <row r="1511" spans="1:20">
      <c r="A1511" s="744">
        <v>8</v>
      </c>
      <c r="B1511" s="744" t="s">
        <v>1671</v>
      </c>
      <c r="C1511" s="744"/>
      <c r="D1511" s="744" t="s">
        <v>1270</v>
      </c>
      <c r="E1511" s="744" t="s">
        <v>1322</v>
      </c>
      <c r="F1511" s="744" t="s">
        <v>719</v>
      </c>
      <c r="G1511" s="745">
        <v>80834.94</v>
      </c>
      <c r="H1511" s="745">
        <v>141461.15</v>
      </c>
      <c r="I1511" s="745">
        <v>106024.07</v>
      </c>
      <c r="J1511" s="745">
        <v>185542.13</v>
      </c>
      <c r="K1511" s="745">
        <v>128583.92</v>
      </c>
      <c r="L1511" s="745">
        <v>225021.86</v>
      </c>
      <c r="M1511" s="745">
        <v>157573.84</v>
      </c>
      <c r="N1511" s="745">
        <v>275754.21999999997</v>
      </c>
      <c r="O1511" s="745">
        <v>187041.49</v>
      </c>
      <c r="P1511" s="745">
        <v>327322.61</v>
      </c>
      <c r="Q1511" s="745">
        <v>206183.39</v>
      </c>
      <c r="R1511" s="745">
        <v>360820.93</v>
      </c>
      <c r="S1511" s="745">
        <v>224096.96</v>
      </c>
      <c r="T1511" s="745">
        <v>392169.68</v>
      </c>
    </row>
    <row r="1512" spans="1:20">
      <c r="A1512" s="744">
        <v>8</v>
      </c>
      <c r="B1512" s="744" t="s">
        <v>1671</v>
      </c>
      <c r="C1512" s="744"/>
      <c r="D1512" s="744" t="s">
        <v>1270</v>
      </c>
      <c r="E1512" s="744" t="s">
        <v>1322</v>
      </c>
      <c r="F1512" s="744" t="s">
        <v>726</v>
      </c>
      <c r="G1512" s="745">
        <v>76682.13</v>
      </c>
      <c r="H1512" s="745">
        <v>134193.73000000001</v>
      </c>
      <c r="I1512" s="745">
        <v>104424.27</v>
      </c>
      <c r="J1512" s="745">
        <v>182742.47</v>
      </c>
      <c r="K1512" s="745">
        <v>132123.66</v>
      </c>
      <c r="L1512" s="745">
        <v>231216.41</v>
      </c>
      <c r="M1512" s="745">
        <v>174042.03</v>
      </c>
      <c r="N1512" s="745">
        <v>304573.56</v>
      </c>
      <c r="O1512" s="745">
        <v>215562.37</v>
      </c>
      <c r="P1512" s="745">
        <v>377234.15</v>
      </c>
      <c r="Q1512" s="745">
        <v>242800.34</v>
      </c>
      <c r="R1512" s="745">
        <v>424900.59</v>
      </c>
      <c r="S1512" s="745">
        <v>269684.5</v>
      </c>
      <c r="T1512" s="745">
        <v>471947.87</v>
      </c>
    </row>
    <row r="1513" spans="1:20">
      <c r="A1513" s="744">
        <v>8</v>
      </c>
      <c r="B1513" s="744" t="s">
        <v>1671</v>
      </c>
      <c r="C1513" s="744"/>
      <c r="D1513" s="744" t="s">
        <v>1270</v>
      </c>
      <c r="E1513" s="744" t="s">
        <v>1322</v>
      </c>
      <c r="F1513" s="744" t="s">
        <v>301</v>
      </c>
      <c r="G1513" s="745">
        <v>83283.92</v>
      </c>
      <c r="H1513" s="745">
        <v>133254.26999999999</v>
      </c>
      <c r="I1513" s="745">
        <v>116597.48</v>
      </c>
      <c r="J1513" s="745">
        <v>186555.97</v>
      </c>
      <c r="K1513" s="745">
        <v>149911.04999999999</v>
      </c>
      <c r="L1513" s="745">
        <v>239857.68</v>
      </c>
      <c r="M1513" s="745">
        <v>199881.4</v>
      </c>
      <c r="N1513" s="745">
        <v>319810.24</v>
      </c>
      <c r="O1513" s="745">
        <v>249851.75</v>
      </c>
      <c r="P1513" s="745">
        <v>399762.8</v>
      </c>
      <c r="Q1513" s="745">
        <v>283165.31</v>
      </c>
      <c r="R1513" s="745">
        <v>453064.51</v>
      </c>
      <c r="S1513" s="745">
        <v>316478.88</v>
      </c>
      <c r="T1513" s="745">
        <v>506366.22</v>
      </c>
    </row>
    <row r="1514" spans="1:20">
      <c r="A1514" s="744">
        <v>8</v>
      </c>
      <c r="B1514" s="744" t="s">
        <v>1671</v>
      </c>
      <c r="C1514" s="744"/>
      <c r="D1514" s="744" t="s">
        <v>1270</v>
      </c>
      <c r="E1514" s="744" t="s">
        <v>1367</v>
      </c>
      <c r="F1514" s="744" t="s">
        <v>712</v>
      </c>
      <c r="G1514" s="745">
        <v>102721.35</v>
      </c>
      <c r="H1514" s="745">
        <v>179762.36</v>
      </c>
      <c r="I1514" s="745">
        <v>133294.09</v>
      </c>
      <c r="J1514" s="745">
        <v>233264.65</v>
      </c>
      <c r="K1514" s="745">
        <v>159328.59</v>
      </c>
      <c r="L1514" s="745">
        <v>278825.03000000003</v>
      </c>
      <c r="M1514" s="745">
        <v>189955.13</v>
      </c>
      <c r="N1514" s="745">
        <v>332421.46999999997</v>
      </c>
      <c r="O1514" s="745">
        <v>223601.46</v>
      </c>
      <c r="P1514" s="745">
        <v>391302.55</v>
      </c>
      <c r="Q1514" s="745">
        <v>245193.53</v>
      </c>
      <c r="R1514" s="745">
        <v>429088.68</v>
      </c>
      <c r="S1514" s="745">
        <v>266092.15000000002</v>
      </c>
      <c r="T1514" s="745">
        <v>465661.25</v>
      </c>
    </row>
    <row r="1515" spans="1:20">
      <c r="A1515" s="744">
        <v>8</v>
      </c>
      <c r="B1515" s="744" t="s">
        <v>1671</v>
      </c>
      <c r="C1515" s="744"/>
      <c r="D1515" s="744" t="s">
        <v>1270</v>
      </c>
      <c r="E1515" s="744" t="s">
        <v>1367</v>
      </c>
      <c r="F1515" s="744" t="s">
        <v>719</v>
      </c>
      <c r="G1515" s="745">
        <v>80357.87</v>
      </c>
      <c r="H1515" s="745">
        <v>140626.28</v>
      </c>
      <c r="I1515" s="745">
        <v>105312.75</v>
      </c>
      <c r="J1515" s="745">
        <v>184297.31</v>
      </c>
      <c r="K1515" s="745">
        <v>127630.83</v>
      </c>
      <c r="L1515" s="745">
        <v>223353.95</v>
      </c>
      <c r="M1515" s="745">
        <v>156245.09</v>
      </c>
      <c r="N1515" s="745">
        <v>273428.90000000002</v>
      </c>
      <c r="O1515" s="745">
        <v>185387.43</v>
      </c>
      <c r="P1515" s="745">
        <v>324428</v>
      </c>
      <c r="Q1515" s="745">
        <v>204312.71</v>
      </c>
      <c r="R1515" s="745">
        <v>357547.23</v>
      </c>
      <c r="S1515" s="745">
        <v>222008.48</v>
      </c>
      <c r="T1515" s="745">
        <v>388514.84</v>
      </c>
    </row>
    <row r="1516" spans="1:20">
      <c r="A1516" s="744">
        <v>8</v>
      </c>
      <c r="B1516" s="744" t="s">
        <v>1671</v>
      </c>
      <c r="C1516" s="744"/>
      <c r="D1516" s="744" t="s">
        <v>1270</v>
      </c>
      <c r="E1516" s="744" t="s">
        <v>1367</v>
      </c>
      <c r="F1516" s="744" t="s">
        <v>726</v>
      </c>
      <c r="G1516" s="745">
        <v>76530.8</v>
      </c>
      <c r="H1516" s="745">
        <v>133928.9</v>
      </c>
      <c r="I1516" s="745">
        <v>104293.82</v>
      </c>
      <c r="J1516" s="745">
        <v>182514.18</v>
      </c>
      <c r="K1516" s="745">
        <v>132015.26999999999</v>
      </c>
      <c r="L1516" s="745">
        <v>231026.73</v>
      </c>
      <c r="M1516" s="745">
        <v>173956.49</v>
      </c>
      <c r="N1516" s="745">
        <v>304423.84999999998</v>
      </c>
      <c r="O1516" s="745">
        <v>215510.72</v>
      </c>
      <c r="P1516" s="745">
        <v>377143.76</v>
      </c>
      <c r="Q1516" s="745">
        <v>242783.57</v>
      </c>
      <c r="R1516" s="745">
        <v>424871.24</v>
      </c>
      <c r="S1516" s="745">
        <v>269712.43</v>
      </c>
      <c r="T1516" s="745">
        <v>471996.76</v>
      </c>
    </row>
    <row r="1517" spans="1:20">
      <c r="A1517" s="744">
        <v>8</v>
      </c>
      <c r="B1517" s="744" t="s">
        <v>1671</v>
      </c>
      <c r="C1517" s="744"/>
      <c r="D1517" s="744" t="s">
        <v>1270</v>
      </c>
      <c r="E1517" s="744" t="s">
        <v>1367</v>
      </c>
      <c r="F1517" s="744" t="s">
        <v>301</v>
      </c>
      <c r="G1517" s="745">
        <v>82594.210000000006</v>
      </c>
      <c r="H1517" s="745">
        <v>132150.74</v>
      </c>
      <c r="I1517" s="745">
        <v>115631.9</v>
      </c>
      <c r="J1517" s="745">
        <v>185011.04</v>
      </c>
      <c r="K1517" s="745">
        <v>148669.57999999999</v>
      </c>
      <c r="L1517" s="745">
        <v>237871.33</v>
      </c>
      <c r="M1517" s="745">
        <v>198226.11</v>
      </c>
      <c r="N1517" s="745">
        <v>317161.77</v>
      </c>
      <c r="O1517" s="745">
        <v>247782.63</v>
      </c>
      <c r="P1517" s="745">
        <v>396452.22</v>
      </c>
      <c r="Q1517" s="745">
        <v>280820.32</v>
      </c>
      <c r="R1517" s="745">
        <v>449312.51</v>
      </c>
      <c r="S1517" s="745">
        <v>313858</v>
      </c>
      <c r="T1517" s="745">
        <v>502172.81</v>
      </c>
    </row>
    <row r="1518" spans="1:20">
      <c r="A1518" s="744">
        <v>8</v>
      </c>
      <c r="B1518" s="744" t="s">
        <v>1671</v>
      </c>
      <c r="C1518" s="744"/>
      <c r="D1518" s="744" t="s">
        <v>1270</v>
      </c>
      <c r="E1518" s="744" t="s">
        <v>1413</v>
      </c>
      <c r="F1518" s="744" t="s">
        <v>712</v>
      </c>
      <c r="G1518" s="745">
        <v>102721.35</v>
      </c>
      <c r="H1518" s="745">
        <v>179762.36</v>
      </c>
      <c r="I1518" s="745">
        <v>133294.09</v>
      </c>
      <c r="J1518" s="745">
        <v>233264.65</v>
      </c>
      <c r="K1518" s="745">
        <v>159328.59</v>
      </c>
      <c r="L1518" s="745">
        <v>278825.03000000003</v>
      </c>
      <c r="M1518" s="745">
        <v>189955.13</v>
      </c>
      <c r="N1518" s="745">
        <v>332421.46999999997</v>
      </c>
      <c r="O1518" s="745">
        <v>223601.46</v>
      </c>
      <c r="P1518" s="745">
        <v>391302.55</v>
      </c>
      <c r="Q1518" s="745">
        <v>245193.53</v>
      </c>
      <c r="R1518" s="745">
        <v>429088.68</v>
      </c>
      <c r="S1518" s="745">
        <v>266092.15000000002</v>
      </c>
      <c r="T1518" s="745">
        <v>465661.25</v>
      </c>
    </row>
    <row r="1519" spans="1:20">
      <c r="A1519" s="744">
        <v>8</v>
      </c>
      <c r="B1519" s="744" t="s">
        <v>1671</v>
      </c>
      <c r="C1519" s="744"/>
      <c r="D1519" s="744" t="s">
        <v>1270</v>
      </c>
      <c r="E1519" s="744" t="s">
        <v>1413</v>
      </c>
      <c r="F1519" s="744" t="s">
        <v>719</v>
      </c>
      <c r="G1519" s="745">
        <v>80357.87</v>
      </c>
      <c r="H1519" s="745">
        <v>140626.28</v>
      </c>
      <c r="I1519" s="745">
        <v>105312.75</v>
      </c>
      <c r="J1519" s="745">
        <v>184297.31</v>
      </c>
      <c r="K1519" s="745">
        <v>127630.83</v>
      </c>
      <c r="L1519" s="745">
        <v>223353.95</v>
      </c>
      <c r="M1519" s="745">
        <v>156245.09</v>
      </c>
      <c r="N1519" s="745">
        <v>273428.90000000002</v>
      </c>
      <c r="O1519" s="745">
        <v>185387.43</v>
      </c>
      <c r="P1519" s="745">
        <v>324428</v>
      </c>
      <c r="Q1519" s="745">
        <v>204312.71</v>
      </c>
      <c r="R1519" s="745">
        <v>357547.23</v>
      </c>
      <c r="S1519" s="745">
        <v>222008.48</v>
      </c>
      <c r="T1519" s="745">
        <v>388514.84</v>
      </c>
    </row>
    <row r="1520" spans="1:20">
      <c r="A1520" s="744">
        <v>8</v>
      </c>
      <c r="B1520" s="744" t="s">
        <v>1671</v>
      </c>
      <c r="C1520" s="744"/>
      <c r="D1520" s="744" t="s">
        <v>1270</v>
      </c>
      <c r="E1520" s="744" t="s">
        <v>1413</v>
      </c>
      <c r="F1520" s="744" t="s">
        <v>726</v>
      </c>
      <c r="G1520" s="745">
        <v>76530.8</v>
      </c>
      <c r="H1520" s="745">
        <v>133928.9</v>
      </c>
      <c r="I1520" s="745">
        <v>104293.82</v>
      </c>
      <c r="J1520" s="745">
        <v>182514.18</v>
      </c>
      <c r="K1520" s="745">
        <v>132015.26999999999</v>
      </c>
      <c r="L1520" s="745">
        <v>231026.73</v>
      </c>
      <c r="M1520" s="745">
        <v>173956.49</v>
      </c>
      <c r="N1520" s="745">
        <v>304423.84999999998</v>
      </c>
      <c r="O1520" s="745">
        <v>215510.72</v>
      </c>
      <c r="P1520" s="745">
        <v>377143.76</v>
      </c>
      <c r="Q1520" s="745">
        <v>242783.57</v>
      </c>
      <c r="R1520" s="745">
        <v>424871.24</v>
      </c>
      <c r="S1520" s="745">
        <v>269712.43</v>
      </c>
      <c r="T1520" s="745">
        <v>471996.76</v>
      </c>
    </row>
    <row r="1521" spans="1:20">
      <c r="A1521" s="744">
        <v>8</v>
      </c>
      <c r="B1521" s="744" t="s">
        <v>1671</v>
      </c>
      <c r="C1521" s="744"/>
      <c r="D1521" s="744" t="s">
        <v>1270</v>
      </c>
      <c r="E1521" s="744" t="s">
        <v>1413</v>
      </c>
      <c r="F1521" s="744" t="s">
        <v>301</v>
      </c>
      <c r="G1521" s="745">
        <v>82594.210000000006</v>
      </c>
      <c r="H1521" s="745">
        <v>132150.74</v>
      </c>
      <c r="I1521" s="745">
        <v>115631.9</v>
      </c>
      <c r="J1521" s="745">
        <v>185011.04</v>
      </c>
      <c r="K1521" s="745">
        <v>148669.57999999999</v>
      </c>
      <c r="L1521" s="745">
        <v>237871.33</v>
      </c>
      <c r="M1521" s="745">
        <v>198226.11</v>
      </c>
      <c r="N1521" s="745">
        <v>317161.77</v>
      </c>
      <c r="O1521" s="745">
        <v>247782.63</v>
      </c>
      <c r="P1521" s="745">
        <v>396452.22</v>
      </c>
      <c r="Q1521" s="745">
        <v>280820.32</v>
      </c>
      <c r="R1521" s="745">
        <v>449312.51</v>
      </c>
      <c r="S1521" s="745">
        <v>313858</v>
      </c>
      <c r="T1521" s="745">
        <v>502172.81</v>
      </c>
    </row>
    <row r="1522" spans="1:20">
      <c r="A1522" s="744">
        <v>8</v>
      </c>
      <c r="B1522" s="744" t="s">
        <v>1671</v>
      </c>
      <c r="C1522" s="744"/>
      <c r="D1522" s="744" t="s">
        <v>1277</v>
      </c>
      <c r="E1522" s="744" t="s">
        <v>1328</v>
      </c>
      <c r="F1522" s="744" t="s">
        <v>712</v>
      </c>
      <c r="G1522" s="745">
        <v>96647.39</v>
      </c>
      <c r="H1522" s="745">
        <v>169132.93</v>
      </c>
      <c r="I1522" s="745">
        <v>125183.67</v>
      </c>
      <c r="J1522" s="745">
        <v>219071.43</v>
      </c>
      <c r="K1522" s="745">
        <v>149440.97</v>
      </c>
      <c r="L1522" s="745">
        <v>261521.69</v>
      </c>
      <c r="M1522" s="745">
        <v>177889.77</v>
      </c>
      <c r="N1522" s="745">
        <v>311307.11</v>
      </c>
      <c r="O1522" s="745">
        <v>209223.53</v>
      </c>
      <c r="P1522" s="745">
        <v>366141.19</v>
      </c>
      <c r="Q1522" s="745">
        <v>229326.17</v>
      </c>
      <c r="R1522" s="745">
        <v>401320.8</v>
      </c>
      <c r="S1522" s="745">
        <v>248688.62</v>
      </c>
      <c r="T1522" s="745">
        <v>435205.08</v>
      </c>
    </row>
    <row r="1523" spans="1:20">
      <c r="A1523" s="744">
        <v>8</v>
      </c>
      <c r="B1523" s="744" t="s">
        <v>1671</v>
      </c>
      <c r="C1523" s="744"/>
      <c r="D1523" s="744" t="s">
        <v>1277</v>
      </c>
      <c r="E1523" s="744" t="s">
        <v>1328</v>
      </c>
      <c r="F1523" s="744" t="s">
        <v>719</v>
      </c>
      <c r="G1523" s="745">
        <v>77052.72</v>
      </c>
      <c r="H1523" s="745">
        <v>134842.26</v>
      </c>
      <c r="I1523" s="745">
        <v>100666.69</v>
      </c>
      <c r="J1523" s="745">
        <v>176166.7</v>
      </c>
      <c r="K1523" s="745">
        <v>121667.69</v>
      </c>
      <c r="L1523" s="745">
        <v>212918.46</v>
      </c>
      <c r="M1523" s="745">
        <v>148353.35999999999</v>
      </c>
      <c r="N1523" s="745">
        <v>259618.38</v>
      </c>
      <c r="O1523" s="745">
        <v>175740.77</v>
      </c>
      <c r="P1523" s="745">
        <v>307546.34000000003</v>
      </c>
      <c r="Q1523" s="745">
        <v>193506.78</v>
      </c>
      <c r="R1523" s="745">
        <v>338636.86</v>
      </c>
      <c r="S1523" s="745">
        <v>210062.93</v>
      </c>
      <c r="T1523" s="745">
        <v>367610.12</v>
      </c>
    </row>
    <row r="1524" spans="1:20">
      <c r="A1524" s="744">
        <v>8</v>
      </c>
      <c r="B1524" s="744" t="s">
        <v>1671</v>
      </c>
      <c r="C1524" s="744"/>
      <c r="D1524" s="744" t="s">
        <v>1277</v>
      </c>
      <c r="E1524" s="744" t="s">
        <v>1328</v>
      </c>
      <c r="F1524" s="744" t="s">
        <v>726</v>
      </c>
      <c r="G1524" s="745">
        <v>74489.929999999993</v>
      </c>
      <c r="H1524" s="745">
        <v>130357.37</v>
      </c>
      <c r="I1524" s="745">
        <v>101789.37</v>
      </c>
      <c r="J1524" s="745">
        <v>178131.39</v>
      </c>
      <c r="K1524" s="745">
        <v>129052.39</v>
      </c>
      <c r="L1524" s="745">
        <v>225841.68</v>
      </c>
      <c r="M1524" s="745">
        <v>170261.5</v>
      </c>
      <c r="N1524" s="745">
        <v>297957.62</v>
      </c>
      <c r="O1524" s="745">
        <v>211131.54</v>
      </c>
      <c r="P1524" s="745">
        <v>369480.2</v>
      </c>
      <c r="Q1524" s="745">
        <v>238001.5</v>
      </c>
      <c r="R1524" s="745">
        <v>416502.63</v>
      </c>
      <c r="S1524" s="745">
        <v>264570.07</v>
      </c>
      <c r="T1524" s="745">
        <v>462997.61</v>
      </c>
    </row>
    <row r="1525" spans="1:20">
      <c r="A1525" s="744">
        <v>8</v>
      </c>
      <c r="B1525" s="744" t="s">
        <v>1671</v>
      </c>
      <c r="C1525" s="744"/>
      <c r="D1525" s="744" t="s">
        <v>1277</v>
      </c>
      <c r="E1525" s="744" t="s">
        <v>1328</v>
      </c>
      <c r="F1525" s="744" t="s">
        <v>301</v>
      </c>
      <c r="G1525" s="745">
        <v>78468.88</v>
      </c>
      <c r="H1525" s="745">
        <v>125550.21</v>
      </c>
      <c r="I1525" s="745">
        <v>109856.43</v>
      </c>
      <c r="J1525" s="745">
        <v>175770.29</v>
      </c>
      <c r="K1525" s="745">
        <v>141243.98000000001</v>
      </c>
      <c r="L1525" s="745">
        <v>225990.38</v>
      </c>
      <c r="M1525" s="745">
        <v>188325.31</v>
      </c>
      <c r="N1525" s="745">
        <v>301320.5</v>
      </c>
      <c r="O1525" s="745">
        <v>235406.64</v>
      </c>
      <c r="P1525" s="745">
        <v>376650.63</v>
      </c>
      <c r="Q1525" s="745">
        <v>266794.19</v>
      </c>
      <c r="R1525" s="745">
        <v>426870.71</v>
      </c>
      <c r="S1525" s="745">
        <v>298181.74</v>
      </c>
      <c r="T1525" s="745">
        <v>477090.79</v>
      </c>
    </row>
    <row r="1526" spans="1:20">
      <c r="A1526" s="744">
        <v>8</v>
      </c>
      <c r="B1526" s="744" t="s">
        <v>1671</v>
      </c>
      <c r="C1526" s="744"/>
      <c r="D1526" s="744" t="s">
        <v>1277</v>
      </c>
      <c r="E1526" s="744" t="s">
        <v>1373</v>
      </c>
      <c r="F1526" s="744" t="s">
        <v>712</v>
      </c>
      <c r="G1526" s="745">
        <v>99373.26</v>
      </c>
      <c r="H1526" s="745">
        <v>173903.21</v>
      </c>
      <c r="I1526" s="745">
        <v>128761.71</v>
      </c>
      <c r="J1526" s="745">
        <v>225332.99</v>
      </c>
      <c r="K1526" s="745">
        <v>153752.35999999999</v>
      </c>
      <c r="L1526" s="745">
        <v>269066.64</v>
      </c>
      <c r="M1526" s="745">
        <v>183079.44</v>
      </c>
      <c r="N1526" s="745">
        <v>320389.02</v>
      </c>
      <c r="O1526" s="745">
        <v>215363.79</v>
      </c>
      <c r="P1526" s="745">
        <v>376886.63</v>
      </c>
      <c r="Q1526" s="745">
        <v>236077.42</v>
      </c>
      <c r="R1526" s="745">
        <v>413135.48</v>
      </c>
      <c r="S1526" s="745">
        <v>256048.13</v>
      </c>
      <c r="T1526" s="745">
        <v>448084.22</v>
      </c>
    </row>
    <row r="1527" spans="1:20">
      <c r="A1527" s="744">
        <v>8</v>
      </c>
      <c r="B1527" s="744" t="s">
        <v>1671</v>
      </c>
      <c r="C1527" s="744"/>
      <c r="D1527" s="744" t="s">
        <v>1277</v>
      </c>
      <c r="E1527" s="744" t="s">
        <v>1373</v>
      </c>
      <c r="F1527" s="744" t="s">
        <v>719</v>
      </c>
      <c r="G1527" s="745">
        <v>78926.66</v>
      </c>
      <c r="H1527" s="745">
        <v>138121.65</v>
      </c>
      <c r="I1527" s="745">
        <v>103178.77</v>
      </c>
      <c r="J1527" s="745">
        <v>180562.85</v>
      </c>
      <c r="K1527" s="745">
        <v>124771.56</v>
      </c>
      <c r="L1527" s="745">
        <v>218350.23</v>
      </c>
      <c r="M1527" s="745">
        <v>152258.82999999999</v>
      </c>
      <c r="N1527" s="745">
        <v>266452.96000000002</v>
      </c>
      <c r="O1527" s="745">
        <v>180425.25</v>
      </c>
      <c r="P1527" s="745">
        <v>315744.19</v>
      </c>
      <c r="Q1527" s="745">
        <v>198700.66</v>
      </c>
      <c r="R1527" s="745">
        <v>347726.15</v>
      </c>
      <c r="S1527" s="745">
        <v>215743.06</v>
      </c>
      <c r="T1527" s="745">
        <v>377550.36</v>
      </c>
    </row>
    <row r="1528" spans="1:20">
      <c r="A1528" s="744">
        <v>8</v>
      </c>
      <c r="B1528" s="744" t="s">
        <v>1671</v>
      </c>
      <c r="C1528" s="744"/>
      <c r="D1528" s="744" t="s">
        <v>1277</v>
      </c>
      <c r="E1528" s="744" t="s">
        <v>1373</v>
      </c>
      <c r="F1528" s="744" t="s">
        <v>726</v>
      </c>
      <c r="G1528" s="745">
        <v>76076.81</v>
      </c>
      <c r="H1528" s="745">
        <v>133134.42000000001</v>
      </c>
      <c r="I1528" s="745">
        <v>103902.46</v>
      </c>
      <c r="J1528" s="745">
        <v>181829.3</v>
      </c>
      <c r="K1528" s="745">
        <v>131690.1</v>
      </c>
      <c r="L1528" s="745">
        <v>230457.68</v>
      </c>
      <c r="M1528" s="745">
        <v>173699.83</v>
      </c>
      <c r="N1528" s="745">
        <v>303974.7</v>
      </c>
      <c r="O1528" s="745">
        <v>215355.75</v>
      </c>
      <c r="P1528" s="745">
        <v>376872.56</v>
      </c>
      <c r="Q1528" s="745">
        <v>242733.24</v>
      </c>
      <c r="R1528" s="745">
        <v>424783.17</v>
      </c>
      <c r="S1528" s="745">
        <v>269796.23</v>
      </c>
      <c r="T1528" s="745">
        <v>472143.41</v>
      </c>
    </row>
    <row r="1529" spans="1:20">
      <c r="A1529" s="744">
        <v>8</v>
      </c>
      <c r="B1529" s="744" t="s">
        <v>1671</v>
      </c>
      <c r="C1529" s="744"/>
      <c r="D1529" s="744" t="s">
        <v>1277</v>
      </c>
      <c r="E1529" s="744" t="s">
        <v>1373</v>
      </c>
      <c r="F1529" s="744" t="s">
        <v>301</v>
      </c>
      <c r="G1529" s="745">
        <v>80525.100000000006</v>
      </c>
      <c r="H1529" s="745">
        <v>128840.16</v>
      </c>
      <c r="I1529" s="745">
        <v>112735.14</v>
      </c>
      <c r="J1529" s="745">
        <v>180376.23</v>
      </c>
      <c r="K1529" s="745">
        <v>144945.18</v>
      </c>
      <c r="L1529" s="745">
        <v>231912.29</v>
      </c>
      <c r="M1529" s="745">
        <v>193260.24</v>
      </c>
      <c r="N1529" s="745">
        <v>309216.39</v>
      </c>
      <c r="O1529" s="745">
        <v>241575.3</v>
      </c>
      <c r="P1529" s="745">
        <v>386520.48</v>
      </c>
      <c r="Q1529" s="745">
        <v>273785.34000000003</v>
      </c>
      <c r="R1529" s="745">
        <v>438056.55</v>
      </c>
      <c r="S1529" s="745">
        <v>305995.38</v>
      </c>
      <c r="T1529" s="745">
        <v>489592.61</v>
      </c>
    </row>
    <row r="1530" spans="1:20">
      <c r="A1530" s="744">
        <v>8</v>
      </c>
      <c r="B1530" s="744" t="s">
        <v>1671</v>
      </c>
      <c r="C1530" s="744"/>
      <c r="D1530" s="744" t="s">
        <v>1277</v>
      </c>
      <c r="E1530" s="744" t="s">
        <v>1419</v>
      </c>
      <c r="F1530" s="744" t="s">
        <v>712</v>
      </c>
      <c r="G1530" s="745">
        <v>104239.5</v>
      </c>
      <c r="H1530" s="745">
        <v>182419.12</v>
      </c>
      <c r="I1530" s="745">
        <v>135077.14000000001</v>
      </c>
      <c r="J1530" s="745">
        <v>236384.99</v>
      </c>
      <c r="K1530" s="745">
        <v>161302.03</v>
      </c>
      <c r="L1530" s="745">
        <v>282278.56</v>
      </c>
      <c r="M1530" s="745">
        <v>192081.38</v>
      </c>
      <c r="N1530" s="745">
        <v>336142.41</v>
      </c>
      <c r="O1530" s="745">
        <v>225960.89</v>
      </c>
      <c r="P1530" s="745">
        <v>395431.56</v>
      </c>
      <c r="Q1530" s="745">
        <v>247698.21</v>
      </c>
      <c r="R1530" s="745">
        <v>433471.86</v>
      </c>
      <c r="S1530" s="745">
        <v>268660.09000000003</v>
      </c>
      <c r="T1530" s="745">
        <v>470155.16</v>
      </c>
    </row>
    <row r="1531" spans="1:20">
      <c r="A1531" s="744">
        <v>8</v>
      </c>
      <c r="B1531" s="744" t="s">
        <v>1671</v>
      </c>
      <c r="C1531" s="744"/>
      <c r="D1531" s="744" t="s">
        <v>1277</v>
      </c>
      <c r="E1531" s="744" t="s">
        <v>1419</v>
      </c>
      <c r="F1531" s="744" t="s">
        <v>719</v>
      </c>
      <c r="G1531" s="745">
        <v>82727.960000000006</v>
      </c>
      <c r="H1531" s="745">
        <v>144773.93</v>
      </c>
      <c r="I1531" s="745">
        <v>108161.75</v>
      </c>
      <c r="J1531" s="745">
        <v>189283.07</v>
      </c>
      <c r="K1531" s="745">
        <v>130811.81</v>
      </c>
      <c r="L1531" s="745">
        <v>228920.67</v>
      </c>
      <c r="M1531" s="745">
        <v>159655.53</v>
      </c>
      <c r="N1531" s="745">
        <v>279397.18</v>
      </c>
      <c r="O1531" s="745">
        <v>189202.63</v>
      </c>
      <c r="P1531" s="745">
        <v>331104.61</v>
      </c>
      <c r="Q1531" s="745">
        <v>208374.74</v>
      </c>
      <c r="R1531" s="745">
        <v>364655.8</v>
      </c>
      <c r="S1531" s="745">
        <v>226255.81</v>
      </c>
      <c r="T1531" s="745">
        <v>395947.66</v>
      </c>
    </row>
    <row r="1532" spans="1:20">
      <c r="A1532" s="744">
        <v>8</v>
      </c>
      <c r="B1532" s="744" t="s">
        <v>1671</v>
      </c>
      <c r="C1532" s="744"/>
      <c r="D1532" s="744" t="s">
        <v>1277</v>
      </c>
      <c r="E1532" s="744" t="s">
        <v>1419</v>
      </c>
      <c r="F1532" s="744" t="s">
        <v>726</v>
      </c>
      <c r="G1532" s="745">
        <v>79692.87</v>
      </c>
      <c r="H1532" s="745">
        <v>139462.51999999999</v>
      </c>
      <c r="I1532" s="745">
        <v>108829.26</v>
      </c>
      <c r="J1532" s="745">
        <v>190451.20000000001</v>
      </c>
      <c r="K1532" s="745">
        <v>137925.67000000001</v>
      </c>
      <c r="L1532" s="745">
        <v>241369.92</v>
      </c>
      <c r="M1532" s="745">
        <v>181915.63</v>
      </c>
      <c r="N1532" s="745">
        <v>318352.36</v>
      </c>
      <c r="O1532" s="745">
        <v>225533.36</v>
      </c>
      <c r="P1532" s="745">
        <v>394683.39</v>
      </c>
      <c r="Q1532" s="745">
        <v>254198.26</v>
      </c>
      <c r="R1532" s="745">
        <v>444846.95</v>
      </c>
      <c r="S1532" s="745">
        <v>282532.27</v>
      </c>
      <c r="T1532" s="745">
        <v>494431.48</v>
      </c>
    </row>
    <row r="1533" spans="1:20">
      <c r="A1533" s="744">
        <v>8</v>
      </c>
      <c r="B1533" s="744" t="s">
        <v>1671</v>
      </c>
      <c r="C1533" s="744"/>
      <c r="D1533" s="744" t="s">
        <v>1277</v>
      </c>
      <c r="E1533" s="744" t="s">
        <v>1419</v>
      </c>
      <c r="F1533" s="744" t="s">
        <v>301</v>
      </c>
      <c r="G1533" s="745">
        <v>84434.96</v>
      </c>
      <c r="H1533" s="745">
        <v>135095.94</v>
      </c>
      <c r="I1533" s="745">
        <v>118208.95</v>
      </c>
      <c r="J1533" s="745">
        <v>189134.32</v>
      </c>
      <c r="K1533" s="745">
        <v>151982.93</v>
      </c>
      <c r="L1533" s="745">
        <v>243172.7</v>
      </c>
      <c r="M1533" s="745">
        <v>202643.91</v>
      </c>
      <c r="N1533" s="745">
        <v>324230.26</v>
      </c>
      <c r="O1533" s="745">
        <v>253304.89</v>
      </c>
      <c r="P1533" s="745">
        <v>405287.83</v>
      </c>
      <c r="Q1533" s="745">
        <v>287078.87</v>
      </c>
      <c r="R1533" s="745">
        <v>459326.2</v>
      </c>
      <c r="S1533" s="745">
        <v>320852.86</v>
      </c>
      <c r="T1533" s="745">
        <v>513364.58</v>
      </c>
    </row>
    <row r="1534" spans="1:20">
      <c r="A1534" s="744">
        <v>8</v>
      </c>
      <c r="B1534" s="744" t="s">
        <v>1671</v>
      </c>
      <c r="C1534" s="744"/>
      <c r="D1534" s="744" t="s">
        <v>1277</v>
      </c>
      <c r="E1534" s="744" t="s">
        <v>1461</v>
      </c>
      <c r="F1534" s="744" t="s">
        <v>712</v>
      </c>
      <c r="G1534" s="745">
        <v>98806.080000000002</v>
      </c>
      <c r="H1534" s="745">
        <v>172910.64</v>
      </c>
      <c r="I1534" s="745">
        <v>127977.89</v>
      </c>
      <c r="J1534" s="745">
        <v>223961.32</v>
      </c>
      <c r="K1534" s="745">
        <v>152775.07</v>
      </c>
      <c r="L1534" s="745">
        <v>267356.38</v>
      </c>
      <c r="M1534" s="745">
        <v>181856.34</v>
      </c>
      <c r="N1534" s="745">
        <v>318248.59999999998</v>
      </c>
      <c r="O1534" s="745">
        <v>213887.35</v>
      </c>
      <c r="P1534" s="745">
        <v>374302.87</v>
      </c>
      <c r="Q1534" s="745">
        <v>234437.28</v>
      </c>
      <c r="R1534" s="745">
        <v>410265.23</v>
      </c>
      <c r="S1534" s="745">
        <v>254229.77</v>
      </c>
      <c r="T1534" s="745">
        <v>444902.1</v>
      </c>
    </row>
    <row r="1535" spans="1:20">
      <c r="A1535" s="744">
        <v>8</v>
      </c>
      <c r="B1535" s="744" t="s">
        <v>1671</v>
      </c>
      <c r="C1535" s="744"/>
      <c r="D1535" s="744" t="s">
        <v>1277</v>
      </c>
      <c r="E1535" s="744" t="s">
        <v>1461</v>
      </c>
      <c r="F1535" s="744" t="s">
        <v>719</v>
      </c>
      <c r="G1535" s="745">
        <v>78785.440000000002</v>
      </c>
      <c r="H1535" s="745">
        <v>137874.51999999999</v>
      </c>
      <c r="I1535" s="745">
        <v>102927.93</v>
      </c>
      <c r="J1535" s="745">
        <v>180123.88</v>
      </c>
      <c r="K1535" s="745">
        <v>124398.03</v>
      </c>
      <c r="L1535" s="745">
        <v>217696.56</v>
      </c>
      <c r="M1535" s="745">
        <v>151677.82999999999</v>
      </c>
      <c r="N1535" s="745">
        <v>265436.2</v>
      </c>
      <c r="O1535" s="745">
        <v>179676.7</v>
      </c>
      <c r="P1535" s="745">
        <v>314434.21999999997</v>
      </c>
      <c r="Q1535" s="745">
        <v>197839.2</v>
      </c>
      <c r="R1535" s="745">
        <v>346218.6</v>
      </c>
      <c r="S1535" s="745">
        <v>214764.39</v>
      </c>
      <c r="T1535" s="745">
        <v>375837.69</v>
      </c>
    </row>
    <row r="1536" spans="1:20">
      <c r="A1536" s="744">
        <v>8</v>
      </c>
      <c r="B1536" s="744" t="s">
        <v>1671</v>
      </c>
      <c r="C1536" s="744"/>
      <c r="D1536" s="744" t="s">
        <v>1277</v>
      </c>
      <c r="E1536" s="744" t="s">
        <v>1461</v>
      </c>
      <c r="F1536" s="744" t="s">
        <v>726</v>
      </c>
      <c r="G1536" s="745">
        <v>76173.8</v>
      </c>
      <c r="H1536" s="745">
        <v>133304.14000000001</v>
      </c>
      <c r="I1536" s="745">
        <v>104092.51</v>
      </c>
      <c r="J1536" s="745">
        <v>182161.89</v>
      </c>
      <c r="K1536" s="745">
        <v>131974.01999999999</v>
      </c>
      <c r="L1536" s="745">
        <v>230954.53</v>
      </c>
      <c r="M1536" s="745">
        <v>174117.69</v>
      </c>
      <c r="N1536" s="745">
        <v>304705.96000000002</v>
      </c>
      <c r="O1536" s="745">
        <v>215914.93</v>
      </c>
      <c r="P1536" s="745">
        <v>377851.12</v>
      </c>
      <c r="Q1536" s="745">
        <v>243394.82</v>
      </c>
      <c r="R1536" s="745">
        <v>425940.94</v>
      </c>
      <c r="S1536" s="745">
        <v>270566.77</v>
      </c>
      <c r="T1536" s="745">
        <v>473491.85</v>
      </c>
    </row>
    <row r="1537" spans="1:20">
      <c r="A1537" s="744">
        <v>8</v>
      </c>
      <c r="B1537" s="744" t="s">
        <v>1671</v>
      </c>
      <c r="C1537" s="744"/>
      <c r="D1537" s="744" t="s">
        <v>1277</v>
      </c>
      <c r="E1537" s="744" t="s">
        <v>1461</v>
      </c>
      <c r="F1537" s="744" t="s">
        <v>301</v>
      </c>
      <c r="G1537" s="745">
        <v>80227.67</v>
      </c>
      <c r="H1537" s="745">
        <v>128364.28</v>
      </c>
      <c r="I1537" s="745">
        <v>112318.74</v>
      </c>
      <c r="J1537" s="745">
        <v>179709.99</v>
      </c>
      <c r="K1537" s="745">
        <v>144409.81</v>
      </c>
      <c r="L1537" s="745">
        <v>231055.7</v>
      </c>
      <c r="M1537" s="745">
        <v>192546.41</v>
      </c>
      <c r="N1537" s="745">
        <v>308074.26</v>
      </c>
      <c r="O1537" s="745">
        <v>240683.01</v>
      </c>
      <c r="P1537" s="745">
        <v>385092.83</v>
      </c>
      <c r="Q1537" s="745">
        <v>272774.08</v>
      </c>
      <c r="R1537" s="745">
        <v>436438.54</v>
      </c>
      <c r="S1537" s="745">
        <v>304865.15000000002</v>
      </c>
      <c r="T1537" s="745">
        <v>487784.25</v>
      </c>
    </row>
    <row r="1538" spans="1:20">
      <c r="A1538" s="744">
        <v>9</v>
      </c>
      <c r="B1538" s="744" t="s">
        <v>1672</v>
      </c>
      <c r="C1538" s="744"/>
      <c r="D1538" s="744" t="s">
        <v>1226</v>
      </c>
      <c r="E1538" s="744" t="s">
        <v>1282</v>
      </c>
      <c r="F1538" s="744" t="s">
        <v>712</v>
      </c>
      <c r="G1538" s="745">
        <v>104239.5</v>
      </c>
      <c r="H1538" s="745">
        <v>182419.12</v>
      </c>
      <c r="I1538" s="745">
        <v>135077.14000000001</v>
      </c>
      <c r="J1538" s="745">
        <v>236384.99</v>
      </c>
      <c r="K1538" s="745">
        <v>161302.03</v>
      </c>
      <c r="L1538" s="745">
        <v>282278.56</v>
      </c>
      <c r="M1538" s="745">
        <v>192081.38</v>
      </c>
      <c r="N1538" s="745">
        <v>336142.41</v>
      </c>
      <c r="O1538" s="745">
        <v>225960.89</v>
      </c>
      <c r="P1538" s="745">
        <v>395431.56</v>
      </c>
      <c r="Q1538" s="745">
        <v>247698.21</v>
      </c>
      <c r="R1538" s="745">
        <v>433471.86</v>
      </c>
      <c r="S1538" s="745">
        <v>268660.09000000003</v>
      </c>
      <c r="T1538" s="745">
        <v>470155.16</v>
      </c>
    </row>
    <row r="1539" spans="1:20">
      <c r="A1539" s="744">
        <v>9</v>
      </c>
      <c r="B1539" s="744" t="s">
        <v>1672</v>
      </c>
      <c r="C1539" s="744"/>
      <c r="D1539" s="744" t="s">
        <v>1226</v>
      </c>
      <c r="E1539" s="744" t="s">
        <v>1282</v>
      </c>
      <c r="F1539" s="744" t="s">
        <v>719</v>
      </c>
      <c r="G1539" s="745">
        <v>82727.960000000006</v>
      </c>
      <c r="H1539" s="745">
        <v>144773.93</v>
      </c>
      <c r="I1539" s="745">
        <v>108161.75</v>
      </c>
      <c r="J1539" s="745">
        <v>189283.07</v>
      </c>
      <c r="K1539" s="745">
        <v>130811.81</v>
      </c>
      <c r="L1539" s="745">
        <v>228920.67</v>
      </c>
      <c r="M1539" s="745">
        <v>159655.53</v>
      </c>
      <c r="N1539" s="745">
        <v>279397.18</v>
      </c>
      <c r="O1539" s="745">
        <v>189202.63</v>
      </c>
      <c r="P1539" s="745">
        <v>331104.61</v>
      </c>
      <c r="Q1539" s="745">
        <v>208374.74</v>
      </c>
      <c r="R1539" s="745">
        <v>364655.8</v>
      </c>
      <c r="S1539" s="745">
        <v>226255.81</v>
      </c>
      <c r="T1539" s="745">
        <v>395947.66</v>
      </c>
    </row>
    <row r="1540" spans="1:20">
      <c r="A1540" s="744">
        <v>9</v>
      </c>
      <c r="B1540" s="744" t="s">
        <v>1672</v>
      </c>
      <c r="C1540" s="744"/>
      <c r="D1540" s="744" t="s">
        <v>1226</v>
      </c>
      <c r="E1540" s="744" t="s">
        <v>1282</v>
      </c>
      <c r="F1540" s="744" t="s">
        <v>726</v>
      </c>
      <c r="G1540" s="745">
        <v>79692.87</v>
      </c>
      <c r="H1540" s="745">
        <v>139462.51999999999</v>
      </c>
      <c r="I1540" s="745">
        <v>108829.26</v>
      </c>
      <c r="J1540" s="745">
        <v>190451.20000000001</v>
      </c>
      <c r="K1540" s="745">
        <v>137925.67000000001</v>
      </c>
      <c r="L1540" s="745">
        <v>241369.92</v>
      </c>
      <c r="M1540" s="745">
        <v>181915.63</v>
      </c>
      <c r="N1540" s="745">
        <v>318352.36</v>
      </c>
      <c r="O1540" s="745">
        <v>225533.36</v>
      </c>
      <c r="P1540" s="745">
        <v>394683.39</v>
      </c>
      <c r="Q1540" s="745">
        <v>254198.26</v>
      </c>
      <c r="R1540" s="745">
        <v>444846.95</v>
      </c>
      <c r="S1540" s="745">
        <v>282532.27</v>
      </c>
      <c r="T1540" s="745">
        <v>494431.48</v>
      </c>
    </row>
    <row r="1541" spans="1:20">
      <c r="A1541" s="744">
        <v>9</v>
      </c>
      <c r="B1541" s="744" t="s">
        <v>1672</v>
      </c>
      <c r="C1541" s="744"/>
      <c r="D1541" s="744" t="s">
        <v>1226</v>
      </c>
      <c r="E1541" s="744" t="s">
        <v>1282</v>
      </c>
      <c r="F1541" s="744" t="s">
        <v>301</v>
      </c>
      <c r="G1541" s="745">
        <v>84434.96</v>
      </c>
      <c r="H1541" s="745">
        <v>135095.94</v>
      </c>
      <c r="I1541" s="745">
        <v>118208.95</v>
      </c>
      <c r="J1541" s="745">
        <v>189134.32</v>
      </c>
      <c r="K1541" s="745">
        <v>151982.93</v>
      </c>
      <c r="L1541" s="745">
        <v>243172.7</v>
      </c>
      <c r="M1541" s="745">
        <v>202643.91</v>
      </c>
      <c r="N1541" s="745">
        <v>324230.26</v>
      </c>
      <c r="O1541" s="745">
        <v>253304.89</v>
      </c>
      <c r="P1541" s="745">
        <v>405287.83</v>
      </c>
      <c r="Q1541" s="745">
        <v>287078.87</v>
      </c>
      <c r="R1541" s="745">
        <v>459326.2</v>
      </c>
      <c r="S1541" s="745">
        <v>320852.86</v>
      </c>
      <c r="T1541" s="745">
        <v>513364.58</v>
      </c>
    </row>
    <row r="1542" spans="1:20">
      <c r="A1542" s="744">
        <v>9</v>
      </c>
      <c r="B1542" s="744" t="s">
        <v>1672</v>
      </c>
      <c r="C1542" s="744"/>
      <c r="D1542" s="744" t="s">
        <v>1226</v>
      </c>
      <c r="E1542" s="744" t="s">
        <v>1330</v>
      </c>
      <c r="F1542" s="744" t="s">
        <v>712</v>
      </c>
      <c r="G1542" s="745">
        <v>98330.6</v>
      </c>
      <c r="H1542" s="745">
        <v>172078.56</v>
      </c>
      <c r="I1542" s="745">
        <v>127478.28</v>
      </c>
      <c r="J1542" s="745">
        <v>223087</v>
      </c>
      <c r="K1542" s="745">
        <v>152277</v>
      </c>
      <c r="L1542" s="745">
        <v>266484.76</v>
      </c>
      <c r="M1542" s="745">
        <v>181404.77</v>
      </c>
      <c r="N1542" s="745">
        <v>317458.34999999998</v>
      </c>
      <c r="O1542" s="745">
        <v>213445.87</v>
      </c>
      <c r="P1542" s="745">
        <v>373530.27</v>
      </c>
      <c r="Q1542" s="745">
        <v>234005.02</v>
      </c>
      <c r="R1542" s="745">
        <v>409508.79</v>
      </c>
      <c r="S1542" s="745">
        <v>253854.99</v>
      </c>
      <c r="T1542" s="745">
        <v>444246.23</v>
      </c>
    </row>
    <row r="1543" spans="1:20">
      <c r="A1543" s="744">
        <v>9</v>
      </c>
      <c r="B1543" s="744" t="s">
        <v>1672</v>
      </c>
      <c r="C1543" s="744"/>
      <c r="D1543" s="744" t="s">
        <v>1226</v>
      </c>
      <c r="E1543" s="744" t="s">
        <v>1330</v>
      </c>
      <c r="F1543" s="744" t="s">
        <v>719</v>
      </c>
      <c r="G1543" s="745">
        <v>77671.009999999995</v>
      </c>
      <c r="H1543" s="745">
        <v>135924.26</v>
      </c>
      <c r="I1543" s="745">
        <v>101628.85</v>
      </c>
      <c r="J1543" s="745">
        <v>177850.49</v>
      </c>
      <c r="K1543" s="745">
        <v>122994.31</v>
      </c>
      <c r="L1543" s="745">
        <v>215240.05</v>
      </c>
      <c r="M1543" s="745">
        <v>150263.12</v>
      </c>
      <c r="N1543" s="745">
        <v>262960.45</v>
      </c>
      <c r="O1543" s="745">
        <v>178143.38</v>
      </c>
      <c r="P1543" s="745">
        <v>311750.92</v>
      </c>
      <c r="Q1543" s="745">
        <v>196238.92</v>
      </c>
      <c r="R1543" s="745">
        <v>343418.11</v>
      </c>
      <c r="S1543" s="745">
        <v>213130.07</v>
      </c>
      <c r="T1543" s="745">
        <v>372977.63</v>
      </c>
    </row>
    <row r="1544" spans="1:20">
      <c r="A1544" s="744">
        <v>9</v>
      </c>
      <c r="B1544" s="744" t="s">
        <v>1672</v>
      </c>
      <c r="C1544" s="744"/>
      <c r="D1544" s="744" t="s">
        <v>1226</v>
      </c>
      <c r="E1544" s="744" t="s">
        <v>1330</v>
      </c>
      <c r="F1544" s="744" t="s">
        <v>726</v>
      </c>
      <c r="G1544" s="745">
        <v>74544.27</v>
      </c>
      <c r="H1544" s="745">
        <v>130452.48</v>
      </c>
      <c r="I1544" s="745">
        <v>101729.77</v>
      </c>
      <c r="J1544" s="745">
        <v>178027.1</v>
      </c>
      <c r="K1544" s="745">
        <v>128876.87</v>
      </c>
      <c r="L1544" s="745">
        <v>225534.52</v>
      </c>
      <c r="M1544" s="745">
        <v>169929.19</v>
      </c>
      <c r="N1544" s="745">
        <v>297376.09000000003</v>
      </c>
      <c r="O1544" s="745">
        <v>210624.02</v>
      </c>
      <c r="P1544" s="745">
        <v>368592.04</v>
      </c>
      <c r="Q1544" s="745">
        <v>237356.7</v>
      </c>
      <c r="R1544" s="745">
        <v>415374.22</v>
      </c>
      <c r="S1544" s="745">
        <v>263771.59999999998</v>
      </c>
      <c r="T1544" s="745">
        <v>461600.29</v>
      </c>
    </row>
    <row r="1545" spans="1:20">
      <c r="A1545" s="744">
        <v>9</v>
      </c>
      <c r="B1545" s="744" t="s">
        <v>1672</v>
      </c>
      <c r="C1545" s="744"/>
      <c r="D1545" s="744" t="s">
        <v>1226</v>
      </c>
      <c r="E1545" s="744" t="s">
        <v>1330</v>
      </c>
      <c r="F1545" s="744" t="s">
        <v>301</v>
      </c>
      <c r="G1545" s="745">
        <v>79456.009999999995</v>
      </c>
      <c r="H1545" s="745">
        <v>127129.62</v>
      </c>
      <c r="I1545" s="745">
        <v>111238.42</v>
      </c>
      <c r="J1545" s="745">
        <v>177981.47</v>
      </c>
      <c r="K1545" s="745">
        <v>143020.82</v>
      </c>
      <c r="L1545" s="745">
        <v>228833.32</v>
      </c>
      <c r="M1545" s="745">
        <v>190694.43</v>
      </c>
      <c r="N1545" s="745">
        <v>305111.09999999998</v>
      </c>
      <c r="O1545" s="745">
        <v>238368.04</v>
      </c>
      <c r="P1545" s="745">
        <v>381388.87</v>
      </c>
      <c r="Q1545" s="745">
        <v>270150.45</v>
      </c>
      <c r="R1545" s="745">
        <v>432240.72</v>
      </c>
      <c r="S1545" s="745">
        <v>301932.84999999998</v>
      </c>
      <c r="T1545" s="745">
        <v>483092.57</v>
      </c>
    </row>
    <row r="1546" spans="1:20">
      <c r="A1546" s="744">
        <v>9</v>
      </c>
      <c r="B1546" s="744" t="s">
        <v>1672</v>
      </c>
      <c r="C1546" s="744"/>
      <c r="D1546" s="744" t="s">
        <v>1226</v>
      </c>
      <c r="E1546" s="744" t="s">
        <v>1376</v>
      </c>
      <c r="F1546" s="744" t="s">
        <v>712</v>
      </c>
      <c r="G1546" s="745">
        <v>98842.76</v>
      </c>
      <c r="H1546" s="745">
        <v>172974.83</v>
      </c>
      <c r="I1546" s="745">
        <v>128091.57</v>
      </c>
      <c r="J1546" s="745">
        <v>224160.26</v>
      </c>
      <c r="K1546" s="745">
        <v>152966.76</v>
      </c>
      <c r="L1546" s="745">
        <v>267691.83</v>
      </c>
      <c r="M1546" s="745">
        <v>182164.95</v>
      </c>
      <c r="N1546" s="745">
        <v>318788.65999999997</v>
      </c>
      <c r="O1546" s="745">
        <v>214301.33</v>
      </c>
      <c r="P1546" s="745">
        <v>375027.33</v>
      </c>
      <c r="Q1546" s="745">
        <v>234920.43</v>
      </c>
      <c r="R1546" s="745">
        <v>411110.75</v>
      </c>
      <c r="S1546" s="745">
        <v>254807.2</v>
      </c>
      <c r="T1546" s="745">
        <v>445912.59</v>
      </c>
    </row>
    <row r="1547" spans="1:20">
      <c r="A1547" s="744">
        <v>9</v>
      </c>
      <c r="B1547" s="744" t="s">
        <v>1672</v>
      </c>
      <c r="C1547" s="744"/>
      <c r="D1547" s="744" t="s">
        <v>1226</v>
      </c>
      <c r="E1547" s="744" t="s">
        <v>1376</v>
      </c>
      <c r="F1547" s="744" t="s">
        <v>719</v>
      </c>
      <c r="G1547" s="745">
        <v>78396.149999999994</v>
      </c>
      <c r="H1547" s="745">
        <v>137193.26999999999</v>
      </c>
      <c r="I1547" s="745">
        <v>102508.64</v>
      </c>
      <c r="J1547" s="745">
        <v>179390.11</v>
      </c>
      <c r="K1547" s="745">
        <v>123985.95</v>
      </c>
      <c r="L1547" s="745">
        <v>216975.42</v>
      </c>
      <c r="M1547" s="745">
        <v>151344.34</v>
      </c>
      <c r="N1547" s="745">
        <v>264852.59999999998</v>
      </c>
      <c r="O1547" s="745">
        <v>179362.79</v>
      </c>
      <c r="P1547" s="745">
        <v>313884.88</v>
      </c>
      <c r="Q1547" s="745">
        <v>197543.67</v>
      </c>
      <c r="R1547" s="745">
        <v>345701.42</v>
      </c>
      <c r="S1547" s="745">
        <v>214502.13</v>
      </c>
      <c r="T1547" s="745">
        <v>375378.73</v>
      </c>
    </row>
    <row r="1548" spans="1:20">
      <c r="A1548" s="744">
        <v>9</v>
      </c>
      <c r="B1548" s="744" t="s">
        <v>1672</v>
      </c>
      <c r="C1548" s="744"/>
      <c r="D1548" s="744" t="s">
        <v>1226</v>
      </c>
      <c r="E1548" s="744" t="s">
        <v>1376</v>
      </c>
      <c r="F1548" s="744" t="s">
        <v>726</v>
      </c>
      <c r="G1548" s="745">
        <v>75483.19</v>
      </c>
      <c r="H1548" s="745">
        <v>132095.57999999999</v>
      </c>
      <c r="I1548" s="745">
        <v>103071.39</v>
      </c>
      <c r="J1548" s="745">
        <v>180374.94</v>
      </c>
      <c r="K1548" s="745">
        <v>130621.59</v>
      </c>
      <c r="L1548" s="745">
        <v>228587.78</v>
      </c>
      <c r="M1548" s="745">
        <v>172275.15</v>
      </c>
      <c r="N1548" s="745">
        <v>301481.5</v>
      </c>
      <c r="O1548" s="745">
        <v>213574.89</v>
      </c>
      <c r="P1548" s="745">
        <v>373756.06</v>
      </c>
      <c r="Q1548" s="745">
        <v>240714.94</v>
      </c>
      <c r="R1548" s="745">
        <v>421251.14</v>
      </c>
      <c r="S1548" s="745">
        <v>267540.47999999998</v>
      </c>
      <c r="T1548" s="745">
        <v>468195.85</v>
      </c>
    </row>
    <row r="1549" spans="1:20">
      <c r="A1549" s="744">
        <v>9</v>
      </c>
      <c r="B1549" s="744" t="s">
        <v>1672</v>
      </c>
      <c r="C1549" s="744"/>
      <c r="D1549" s="744" t="s">
        <v>1226</v>
      </c>
      <c r="E1549" s="744" t="s">
        <v>1376</v>
      </c>
      <c r="F1549" s="744" t="s">
        <v>301</v>
      </c>
      <c r="G1549" s="745">
        <v>80037.98</v>
      </c>
      <c r="H1549" s="745">
        <v>128060.77</v>
      </c>
      <c r="I1549" s="745">
        <v>112053.17</v>
      </c>
      <c r="J1549" s="745">
        <v>179285.07</v>
      </c>
      <c r="K1549" s="745">
        <v>144068.35999999999</v>
      </c>
      <c r="L1549" s="745">
        <v>230509.38</v>
      </c>
      <c r="M1549" s="745">
        <v>192091.15</v>
      </c>
      <c r="N1549" s="745">
        <v>307345.84000000003</v>
      </c>
      <c r="O1549" s="745">
        <v>240113.94</v>
      </c>
      <c r="P1549" s="745">
        <v>384182.3</v>
      </c>
      <c r="Q1549" s="745">
        <v>272129.13</v>
      </c>
      <c r="R1549" s="745">
        <v>435406.61</v>
      </c>
      <c r="S1549" s="745">
        <v>304144.32</v>
      </c>
      <c r="T1549" s="745">
        <v>486630.92</v>
      </c>
    </row>
    <row r="1550" spans="1:20">
      <c r="A1550" s="744">
        <v>9</v>
      </c>
      <c r="B1550" s="744" t="s">
        <v>1672</v>
      </c>
      <c r="C1550" s="744"/>
      <c r="D1550" s="744" t="s">
        <v>1226</v>
      </c>
      <c r="E1550" s="744" t="s">
        <v>1422</v>
      </c>
      <c r="F1550" s="744" t="s">
        <v>712</v>
      </c>
      <c r="G1550" s="745">
        <v>103178.49</v>
      </c>
      <c r="H1550" s="745">
        <v>180562.35</v>
      </c>
      <c r="I1550" s="745">
        <v>133736.85999999999</v>
      </c>
      <c r="J1550" s="745">
        <v>234039.51</v>
      </c>
      <c r="K1550" s="745">
        <v>159730.82</v>
      </c>
      <c r="L1550" s="745">
        <v>279528.93</v>
      </c>
      <c r="M1550" s="745">
        <v>190252.39</v>
      </c>
      <c r="N1550" s="745">
        <v>332941.69</v>
      </c>
      <c r="O1550" s="745">
        <v>223835.96</v>
      </c>
      <c r="P1550" s="745">
        <v>391712.93</v>
      </c>
      <c r="Q1550" s="745">
        <v>245384.22</v>
      </c>
      <c r="R1550" s="745">
        <v>429422.39</v>
      </c>
      <c r="S1550" s="745">
        <v>266178.21999999997</v>
      </c>
      <c r="T1550" s="745">
        <v>465811.89</v>
      </c>
    </row>
    <row r="1551" spans="1:20">
      <c r="A1551" s="744">
        <v>9</v>
      </c>
      <c r="B1551" s="744" t="s">
        <v>1672</v>
      </c>
      <c r="C1551" s="744"/>
      <c r="D1551" s="744" t="s">
        <v>1226</v>
      </c>
      <c r="E1551" s="744" t="s">
        <v>1422</v>
      </c>
      <c r="F1551" s="744" t="s">
        <v>719</v>
      </c>
      <c r="G1551" s="745">
        <v>81666.95</v>
      </c>
      <c r="H1551" s="745">
        <v>142917.17000000001</v>
      </c>
      <c r="I1551" s="745">
        <v>106821.48</v>
      </c>
      <c r="J1551" s="745">
        <v>186937.59</v>
      </c>
      <c r="K1551" s="745">
        <v>129240.59</v>
      </c>
      <c r="L1551" s="745">
        <v>226171.04</v>
      </c>
      <c r="M1551" s="745">
        <v>157826.54999999999</v>
      </c>
      <c r="N1551" s="745">
        <v>276196.46000000002</v>
      </c>
      <c r="O1551" s="745">
        <v>187077.71</v>
      </c>
      <c r="P1551" s="745">
        <v>327385.99</v>
      </c>
      <c r="Q1551" s="745">
        <v>206060.76</v>
      </c>
      <c r="R1551" s="745">
        <v>360606.33</v>
      </c>
      <c r="S1551" s="745">
        <v>223773.94</v>
      </c>
      <c r="T1551" s="745">
        <v>391604.39</v>
      </c>
    </row>
    <row r="1552" spans="1:20">
      <c r="A1552" s="744">
        <v>9</v>
      </c>
      <c r="B1552" s="744" t="s">
        <v>1672</v>
      </c>
      <c r="C1552" s="744"/>
      <c r="D1552" s="744" t="s">
        <v>1226</v>
      </c>
      <c r="E1552" s="744" t="s">
        <v>1422</v>
      </c>
      <c r="F1552" s="744" t="s">
        <v>726</v>
      </c>
      <c r="G1552" s="745">
        <v>78505.63</v>
      </c>
      <c r="H1552" s="745">
        <v>137384.85</v>
      </c>
      <c r="I1552" s="745">
        <v>107167.12</v>
      </c>
      <c r="J1552" s="745">
        <v>187542.46</v>
      </c>
      <c r="K1552" s="745">
        <v>135788.63</v>
      </c>
      <c r="L1552" s="745">
        <v>237630.11</v>
      </c>
      <c r="M1552" s="745">
        <v>179066.26</v>
      </c>
      <c r="N1552" s="745">
        <v>313365.95</v>
      </c>
      <c r="O1552" s="745">
        <v>221971.64</v>
      </c>
      <c r="P1552" s="745">
        <v>388450.38</v>
      </c>
      <c r="Q1552" s="745">
        <v>250161.64</v>
      </c>
      <c r="R1552" s="745">
        <v>437782.87</v>
      </c>
      <c r="S1552" s="745">
        <v>278020.76</v>
      </c>
      <c r="T1552" s="745">
        <v>486536.33</v>
      </c>
    </row>
    <row r="1553" spans="1:20">
      <c r="A1553" s="744">
        <v>9</v>
      </c>
      <c r="B1553" s="744" t="s">
        <v>1672</v>
      </c>
      <c r="C1553" s="744"/>
      <c r="D1553" s="744" t="s">
        <v>1226</v>
      </c>
      <c r="E1553" s="744" t="s">
        <v>1422</v>
      </c>
      <c r="F1553" s="744" t="s">
        <v>301</v>
      </c>
      <c r="G1553" s="745">
        <v>83460.72</v>
      </c>
      <c r="H1553" s="745">
        <v>133537.15</v>
      </c>
      <c r="I1553" s="745">
        <v>116845</v>
      </c>
      <c r="J1553" s="745">
        <v>186952.01</v>
      </c>
      <c r="K1553" s="745">
        <v>150229.29</v>
      </c>
      <c r="L1553" s="745">
        <v>240366.87</v>
      </c>
      <c r="M1553" s="745">
        <v>200305.72</v>
      </c>
      <c r="N1553" s="745">
        <v>320489.15999999997</v>
      </c>
      <c r="O1553" s="745">
        <v>250382.15</v>
      </c>
      <c r="P1553" s="745">
        <v>400611.45</v>
      </c>
      <c r="Q1553" s="745">
        <v>283766.44</v>
      </c>
      <c r="R1553" s="745">
        <v>454026.31</v>
      </c>
      <c r="S1553" s="745">
        <v>317150.73</v>
      </c>
      <c r="T1553" s="745">
        <v>507441.17</v>
      </c>
    </row>
    <row r="1554" spans="1:20">
      <c r="A1554" s="744">
        <v>9</v>
      </c>
      <c r="B1554" s="744" t="s">
        <v>1672</v>
      </c>
      <c r="C1554" s="744"/>
      <c r="D1554" s="744" t="s">
        <v>1226</v>
      </c>
      <c r="E1554" s="744" t="s">
        <v>1463</v>
      </c>
      <c r="F1554" s="744" t="s">
        <v>712</v>
      </c>
      <c r="G1554" s="745">
        <v>98312.26</v>
      </c>
      <c r="H1554" s="745">
        <v>172046.45</v>
      </c>
      <c r="I1554" s="745">
        <v>127421.44</v>
      </c>
      <c r="J1554" s="745">
        <v>222987.51999999999</v>
      </c>
      <c r="K1554" s="745">
        <v>152181.15</v>
      </c>
      <c r="L1554" s="745">
        <v>266317.02</v>
      </c>
      <c r="M1554" s="745">
        <v>181250.46</v>
      </c>
      <c r="N1554" s="745">
        <v>317188.31</v>
      </c>
      <c r="O1554" s="745">
        <v>213238.87</v>
      </c>
      <c r="P1554" s="745">
        <v>373168.02</v>
      </c>
      <c r="Q1554" s="745">
        <v>233763.44</v>
      </c>
      <c r="R1554" s="745">
        <v>409086.02</v>
      </c>
      <c r="S1554" s="745">
        <v>253566.26</v>
      </c>
      <c r="T1554" s="745">
        <v>443740.96</v>
      </c>
    </row>
    <row r="1555" spans="1:20">
      <c r="A1555" s="744">
        <v>9</v>
      </c>
      <c r="B1555" s="744" t="s">
        <v>1672</v>
      </c>
      <c r="C1555" s="744"/>
      <c r="D1555" s="744" t="s">
        <v>1226</v>
      </c>
      <c r="E1555" s="744" t="s">
        <v>1463</v>
      </c>
      <c r="F1555" s="744" t="s">
        <v>719</v>
      </c>
      <c r="G1555" s="745">
        <v>77865.649999999994</v>
      </c>
      <c r="H1555" s="745">
        <v>136264.89000000001</v>
      </c>
      <c r="I1555" s="745">
        <v>101838.5</v>
      </c>
      <c r="J1555" s="745">
        <v>178217.37</v>
      </c>
      <c r="K1555" s="745">
        <v>123200.35</v>
      </c>
      <c r="L1555" s="745">
        <v>215600.61</v>
      </c>
      <c r="M1555" s="745">
        <v>150429.85</v>
      </c>
      <c r="N1555" s="745">
        <v>263252.24</v>
      </c>
      <c r="O1555" s="745">
        <v>178300.33</v>
      </c>
      <c r="P1555" s="745">
        <v>312025.58</v>
      </c>
      <c r="Q1555" s="745">
        <v>196386.68</v>
      </c>
      <c r="R1555" s="745">
        <v>343676.69</v>
      </c>
      <c r="S1555" s="745">
        <v>213261.2</v>
      </c>
      <c r="T1555" s="745">
        <v>373207.1</v>
      </c>
    </row>
    <row r="1556" spans="1:20">
      <c r="A1556" s="744">
        <v>9</v>
      </c>
      <c r="B1556" s="744" t="s">
        <v>1672</v>
      </c>
      <c r="C1556" s="744"/>
      <c r="D1556" s="744" t="s">
        <v>1226</v>
      </c>
      <c r="E1556" s="744" t="s">
        <v>1463</v>
      </c>
      <c r="F1556" s="744" t="s">
        <v>726</v>
      </c>
      <c r="G1556" s="745">
        <v>74889.570000000007</v>
      </c>
      <c r="H1556" s="745">
        <v>131056.75</v>
      </c>
      <c r="I1556" s="745">
        <v>102240.33</v>
      </c>
      <c r="J1556" s="745">
        <v>178920.57</v>
      </c>
      <c r="K1556" s="745">
        <v>129553.08</v>
      </c>
      <c r="L1556" s="745">
        <v>226717.89</v>
      </c>
      <c r="M1556" s="745">
        <v>170850.46</v>
      </c>
      <c r="N1556" s="745">
        <v>298988.31</v>
      </c>
      <c r="O1556" s="745">
        <v>211794.04</v>
      </c>
      <c r="P1556" s="745">
        <v>370639.57</v>
      </c>
      <c r="Q1556" s="745">
        <v>238696.63</v>
      </c>
      <c r="R1556" s="745">
        <v>417719.11</v>
      </c>
      <c r="S1556" s="745">
        <v>265284.74</v>
      </c>
      <c r="T1556" s="745">
        <v>464248.29</v>
      </c>
    </row>
    <row r="1557" spans="1:20">
      <c r="A1557" s="744">
        <v>9</v>
      </c>
      <c r="B1557" s="744" t="s">
        <v>1672</v>
      </c>
      <c r="C1557" s="744"/>
      <c r="D1557" s="744" t="s">
        <v>1226</v>
      </c>
      <c r="E1557" s="744" t="s">
        <v>1463</v>
      </c>
      <c r="F1557" s="744" t="s">
        <v>301</v>
      </c>
      <c r="G1557" s="745">
        <v>79550.86</v>
      </c>
      <c r="H1557" s="745">
        <v>127281.37</v>
      </c>
      <c r="I1557" s="745">
        <v>111371.2</v>
      </c>
      <c r="J1557" s="745">
        <v>178193.92000000001</v>
      </c>
      <c r="K1557" s="745">
        <v>143191.54</v>
      </c>
      <c r="L1557" s="745">
        <v>229106.47</v>
      </c>
      <c r="M1557" s="745">
        <v>190922.06</v>
      </c>
      <c r="N1557" s="745">
        <v>305475.3</v>
      </c>
      <c r="O1557" s="745">
        <v>238652.57</v>
      </c>
      <c r="P1557" s="745">
        <v>381844.12</v>
      </c>
      <c r="Q1557" s="745">
        <v>270472.90999999997</v>
      </c>
      <c r="R1557" s="745">
        <v>432756.67</v>
      </c>
      <c r="S1557" s="745">
        <v>302293.26</v>
      </c>
      <c r="T1557" s="745">
        <v>483669.22</v>
      </c>
    </row>
    <row r="1558" spans="1:20">
      <c r="A1558" s="744">
        <v>9</v>
      </c>
      <c r="B1558" s="744" t="s">
        <v>1672</v>
      </c>
      <c r="C1558" s="744"/>
      <c r="D1558" s="744" t="s">
        <v>1228</v>
      </c>
      <c r="E1558" s="744" t="s">
        <v>1284</v>
      </c>
      <c r="F1558" s="744" t="s">
        <v>712</v>
      </c>
      <c r="G1558" s="745">
        <v>124747.09</v>
      </c>
      <c r="H1558" s="745">
        <v>218307.4</v>
      </c>
      <c r="I1558" s="745">
        <v>161622.28</v>
      </c>
      <c r="J1558" s="745">
        <v>282838.99</v>
      </c>
      <c r="K1558" s="745">
        <v>192976.07</v>
      </c>
      <c r="L1558" s="745">
        <v>337708.12</v>
      </c>
      <c r="M1558" s="745">
        <v>229763.8</v>
      </c>
      <c r="N1558" s="745">
        <v>402086.65</v>
      </c>
      <c r="O1558" s="745">
        <v>270267.21000000002</v>
      </c>
      <c r="P1558" s="745">
        <v>472967.62</v>
      </c>
      <c r="Q1558" s="745">
        <v>296253.77</v>
      </c>
      <c r="R1558" s="745">
        <v>518444.1</v>
      </c>
      <c r="S1558" s="745">
        <v>321301.11</v>
      </c>
      <c r="T1558" s="745">
        <v>562276.93000000005</v>
      </c>
    </row>
    <row r="1559" spans="1:20">
      <c r="A1559" s="744">
        <v>9</v>
      </c>
      <c r="B1559" s="744" t="s">
        <v>1672</v>
      </c>
      <c r="C1559" s="744"/>
      <c r="D1559" s="744" t="s">
        <v>1228</v>
      </c>
      <c r="E1559" s="744" t="s">
        <v>1284</v>
      </c>
      <c r="F1559" s="744" t="s">
        <v>719</v>
      </c>
      <c r="G1559" s="745">
        <v>99188.83</v>
      </c>
      <c r="H1559" s="745">
        <v>173580.45</v>
      </c>
      <c r="I1559" s="745">
        <v>129643.6</v>
      </c>
      <c r="J1559" s="745">
        <v>226876.31</v>
      </c>
      <c r="K1559" s="745">
        <v>156750.06</v>
      </c>
      <c r="L1559" s="745">
        <v>274312.59999999998</v>
      </c>
      <c r="M1559" s="745">
        <v>191238.04</v>
      </c>
      <c r="N1559" s="745">
        <v>334666.57</v>
      </c>
      <c r="O1559" s="745">
        <v>226594.03</v>
      </c>
      <c r="P1559" s="745">
        <v>396539.56</v>
      </c>
      <c r="Q1559" s="745">
        <v>249532.82</v>
      </c>
      <c r="R1559" s="745">
        <v>436682.44</v>
      </c>
      <c r="S1559" s="745">
        <v>270919.77</v>
      </c>
      <c r="T1559" s="745">
        <v>474109.6</v>
      </c>
    </row>
    <row r="1560" spans="1:20">
      <c r="A1560" s="744">
        <v>9</v>
      </c>
      <c r="B1560" s="744" t="s">
        <v>1672</v>
      </c>
      <c r="C1560" s="744"/>
      <c r="D1560" s="744" t="s">
        <v>1228</v>
      </c>
      <c r="E1560" s="744" t="s">
        <v>1284</v>
      </c>
      <c r="F1560" s="744" t="s">
        <v>726</v>
      </c>
      <c r="G1560" s="745">
        <v>95689.63</v>
      </c>
      <c r="H1560" s="745">
        <v>167456.85999999999</v>
      </c>
      <c r="I1560" s="745">
        <v>130709.14</v>
      </c>
      <c r="J1560" s="745">
        <v>228741</v>
      </c>
      <c r="K1560" s="745">
        <v>165681.15</v>
      </c>
      <c r="L1560" s="745">
        <v>289942.01</v>
      </c>
      <c r="M1560" s="745">
        <v>218549.48</v>
      </c>
      <c r="N1560" s="745">
        <v>382461.59</v>
      </c>
      <c r="O1560" s="745">
        <v>270975.55</v>
      </c>
      <c r="P1560" s="745">
        <v>474207.21</v>
      </c>
      <c r="Q1560" s="745">
        <v>305434.86</v>
      </c>
      <c r="R1560" s="745">
        <v>534511.01</v>
      </c>
      <c r="S1560" s="745">
        <v>339501.05</v>
      </c>
      <c r="T1560" s="745">
        <v>594126.84</v>
      </c>
    </row>
    <row r="1561" spans="1:20">
      <c r="A1561" s="744">
        <v>9</v>
      </c>
      <c r="B1561" s="744" t="s">
        <v>1672</v>
      </c>
      <c r="C1561" s="744"/>
      <c r="D1561" s="744" t="s">
        <v>1228</v>
      </c>
      <c r="E1561" s="744" t="s">
        <v>1284</v>
      </c>
      <c r="F1561" s="744" t="s">
        <v>301</v>
      </c>
      <c r="G1561" s="745">
        <v>101143.5</v>
      </c>
      <c r="H1561" s="745">
        <v>161829.6</v>
      </c>
      <c r="I1561" s="745">
        <v>141600.9</v>
      </c>
      <c r="J1561" s="745">
        <v>226561.44</v>
      </c>
      <c r="K1561" s="745">
        <v>182058.3</v>
      </c>
      <c r="L1561" s="745">
        <v>291293.28000000003</v>
      </c>
      <c r="M1561" s="745">
        <v>242744.4</v>
      </c>
      <c r="N1561" s="745">
        <v>388391.04</v>
      </c>
      <c r="O1561" s="745">
        <v>303430.5</v>
      </c>
      <c r="P1561" s="745">
        <v>485488.81</v>
      </c>
      <c r="Q1561" s="745">
        <v>343887.9</v>
      </c>
      <c r="R1561" s="745">
        <v>550220.65</v>
      </c>
      <c r="S1561" s="745">
        <v>384345.3</v>
      </c>
      <c r="T1561" s="745">
        <v>614952.49</v>
      </c>
    </row>
    <row r="1562" spans="1:20">
      <c r="A1562" s="744">
        <v>9</v>
      </c>
      <c r="B1562" s="744" t="s">
        <v>1672</v>
      </c>
      <c r="C1562" s="744"/>
      <c r="D1562" s="744" t="s">
        <v>1228</v>
      </c>
      <c r="E1562" s="744" t="s">
        <v>1332</v>
      </c>
      <c r="F1562" s="744" t="s">
        <v>712</v>
      </c>
      <c r="G1562" s="745">
        <v>133308.5</v>
      </c>
      <c r="H1562" s="745">
        <v>233289.87</v>
      </c>
      <c r="I1562" s="745">
        <v>172571.82</v>
      </c>
      <c r="J1562" s="745">
        <v>302000.68</v>
      </c>
      <c r="K1562" s="745">
        <v>205929.13</v>
      </c>
      <c r="L1562" s="745">
        <v>360375.97</v>
      </c>
      <c r="M1562" s="745">
        <v>245012.86</v>
      </c>
      <c r="N1562" s="745">
        <v>428772.5</v>
      </c>
      <c r="O1562" s="745">
        <v>288094.53999999998</v>
      </c>
      <c r="P1562" s="745">
        <v>504165.45</v>
      </c>
      <c r="Q1562" s="745">
        <v>315731.90999999997</v>
      </c>
      <c r="R1562" s="745">
        <v>552530.85</v>
      </c>
      <c r="S1562" s="745">
        <v>342310.88</v>
      </c>
      <c r="T1562" s="745">
        <v>599044.04</v>
      </c>
    </row>
    <row r="1563" spans="1:20">
      <c r="A1563" s="744">
        <v>9</v>
      </c>
      <c r="B1563" s="744" t="s">
        <v>1672</v>
      </c>
      <c r="C1563" s="744"/>
      <c r="D1563" s="744" t="s">
        <v>1228</v>
      </c>
      <c r="E1563" s="744" t="s">
        <v>1332</v>
      </c>
      <c r="F1563" s="744" t="s">
        <v>719</v>
      </c>
      <c r="G1563" s="745">
        <v>106898.29</v>
      </c>
      <c r="H1563" s="745">
        <v>187072.02</v>
      </c>
      <c r="I1563" s="745">
        <v>139527.19</v>
      </c>
      <c r="J1563" s="745">
        <v>244172.58</v>
      </c>
      <c r="K1563" s="745">
        <v>168495.58</v>
      </c>
      <c r="L1563" s="745">
        <v>294867.27</v>
      </c>
      <c r="M1563" s="745">
        <v>205202.9</v>
      </c>
      <c r="N1563" s="745">
        <v>359105.08</v>
      </c>
      <c r="O1563" s="745">
        <v>242965.59</v>
      </c>
      <c r="P1563" s="745">
        <v>425189.79</v>
      </c>
      <c r="Q1563" s="745">
        <v>267453.59999999998</v>
      </c>
      <c r="R1563" s="745">
        <v>468043.8</v>
      </c>
      <c r="S1563" s="745">
        <v>290250.17</v>
      </c>
      <c r="T1563" s="745">
        <v>507937.79</v>
      </c>
    </row>
    <row r="1564" spans="1:20">
      <c r="A1564" s="744">
        <v>9</v>
      </c>
      <c r="B1564" s="744" t="s">
        <v>1672</v>
      </c>
      <c r="C1564" s="744"/>
      <c r="D1564" s="744" t="s">
        <v>1228</v>
      </c>
      <c r="E1564" s="744" t="s">
        <v>1332</v>
      </c>
      <c r="F1564" s="744" t="s">
        <v>726</v>
      </c>
      <c r="G1564" s="745">
        <v>103806.32</v>
      </c>
      <c r="H1564" s="745">
        <v>181661.06</v>
      </c>
      <c r="I1564" s="745">
        <v>141963.96</v>
      </c>
      <c r="J1564" s="745">
        <v>248436.93</v>
      </c>
      <c r="K1564" s="745">
        <v>180072.52</v>
      </c>
      <c r="L1564" s="745">
        <v>315126.90000000002</v>
      </c>
      <c r="M1564" s="745">
        <v>237659.34</v>
      </c>
      <c r="N1564" s="745">
        <v>415903.85</v>
      </c>
      <c r="O1564" s="745">
        <v>294789.17</v>
      </c>
      <c r="P1564" s="745">
        <v>515881.05</v>
      </c>
      <c r="Q1564" s="745">
        <v>332367.94</v>
      </c>
      <c r="R1564" s="745">
        <v>581643.9</v>
      </c>
      <c r="S1564" s="745">
        <v>369540.49</v>
      </c>
      <c r="T1564" s="745">
        <v>646695.85</v>
      </c>
    </row>
    <row r="1565" spans="1:20">
      <c r="A1565" s="744">
        <v>9</v>
      </c>
      <c r="B1565" s="744" t="s">
        <v>1672</v>
      </c>
      <c r="C1565" s="744"/>
      <c r="D1565" s="744" t="s">
        <v>1228</v>
      </c>
      <c r="E1565" s="744" t="s">
        <v>1332</v>
      </c>
      <c r="F1565" s="744" t="s">
        <v>301</v>
      </c>
      <c r="G1565" s="745">
        <v>108558.06</v>
      </c>
      <c r="H1565" s="745">
        <v>173692.89</v>
      </c>
      <c r="I1565" s="745">
        <v>151981.28</v>
      </c>
      <c r="J1565" s="745">
        <v>243170.05</v>
      </c>
      <c r="K1565" s="745">
        <v>195404.5</v>
      </c>
      <c r="L1565" s="745">
        <v>312647.21000000002</v>
      </c>
      <c r="M1565" s="745">
        <v>260539.34</v>
      </c>
      <c r="N1565" s="745">
        <v>416862.94</v>
      </c>
      <c r="O1565" s="745">
        <v>325674.17</v>
      </c>
      <c r="P1565" s="745">
        <v>521078.68</v>
      </c>
      <c r="Q1565" s="745">
        <v>369097.39</v>
      </c>
      <c r="R1565" s="745">
        <v>590555.84</v>
      </c>
      <c r="S1565" s="745">
        <v>412520.62</v>
      </c>
      <c r="T1565" s="745">
        <v>660033</v>
      </c>
    </row>
    <row r="1566" spans="1:20">
      <c r="A1566" s="744">
        <v>9</v>
      </c>
      <c r="B1566" s="744" t="s">
        <v>1672</v>
      </c>
      <c r="C1566" s="744"/>
      <c r="D1566" s="744" t="s">
        <v>1228</v>
      </c>
      <c r="E1566" s="744" t="s">
        <v>1378</v>
      </c>
      <c r="F1566" s="744" t="s">
        <v>712</v>
      </c>
      <c r="G1566" s="745">
        <v>132320.85</v>
      </c>
      <c r="H1566" s="745">
        <v>231561.49</v>
      </c>
      <c r="I1566" s="745">
        <v>171458.9</v>
      </c>
      <c r="J1566" s="745">
        <v>300053.07</v>
      </c>
      <c r="K1566" s="745">
        <v>204741.28</v>
      </c>
      <c r="L1566" s="745">
        <v>358297.24</v>
      </c>
      <c r="M1566" s="745">
        <v>243801.09</v>
      </c>
      <c r="N1566" s="745">
        <v>426651.9</v>
      </c>
      <c r="O1566" s="745">
        <v>286797.56</v>
      </c>
      <c r="P1566" s="745">
        <v>501895.73</v>
      </c>
      <c r="Q1566" s="745">
        <v>314384.21999999997</v>
      </c>
      <c r="R1566" s="745">
        <v>550172.38</v>
      </c>
      <c r="S1566" s="745">
        <v>340983.85</v>
      </c>
      <c r="T1566" s="745">
        <v>596721.74</v>
      </c>
    </row>
    <row r="1567" spans="1:20">
      <c r="A1567" s="744">
        <v>9</v>
      </c>
      <c r="B1567" s="744" t="s">
        <v>1672</v>
      </c>
      <c r="C1567" s="744"/>
      <c r="D1567" s="744" t="s">
        <v>1228</v>
      </c>
      <c r="E1567" s="744" t="s">
        <v>1378</v>
      </c>
      <c r="F1567" s="744" t="s">
        <v>719</v>
      </c>
      <c r="G1567" s="745">
        <v>105058.7</v>
      </c>
      <c r="H1567" s="745">
        <v>183852.73</v>
      </c>
      <c r="I1567" s="745">
        <v>137348.31</v>
      </c>
      <c r="J1567" s="745">
        <v>240359.55</v>
      </c>
      <c r="K1567" s="745">
        <v>166100.21</v>
      </c>
      <c r="L1567" s="745">
        <v>290675.36</v>
      </c>
      <c r="M1567" s="745">
        <v>202706.94</v>
      </c>
      <c r="N1567" s="745">
        <v>354737.15</v>
      </c>
      <c r="O1567" s="745">
        <v>240212.84</v>
      </c>
      <c r="P1567" s="745">
        <v>420372.47</v>
      </c>
      <c r="Q1567" s="745">
        <v>264548.53999999998</v>
      </c>
      <c r="R1567" s="745">
        <v>462959.95</v>
      </c>
      <c r="S1567" s="745">
        <v>287243.77</v>
      </c>
      <c r="T1567" s="745">
        <v>502676.59</v>
      </c>
    </row>
    <row r="1568" spans="1:20">
      <c r="A1568" s="744">
        <v>9</v>
      </c>
      <c r="B1568" s="744" t="s">
        <v>1672</v>
      </c>
      <c r="C1568" s="744"/>
      <c r="D1568" s="744" t="s">
        <v>1228</v>
      </c>
      <c r="E1568" s="744" t="s">
        <v>1378</v>
      </c>
      <c r="F1568" s="744" t="s">
        <v>726</v>
      </c>
      <c r="G1568" s="745">
        <v>101237.87</v>
      </c>
      <c r="H1568" s="745">
        <v>177166.27</v>
      </c>
      <c r="I1568" s="745">
        <v>138259.57999999999</v>
      </c>
      <c r="J1568" s="745">
        <v>241954.27</v>
      </c>
      <c r="K1568" s="745">
        <v>175230.63</v>
      </c>
      <c r="L1568" s="745">
        <v>306653.59999999998</v>
      </c>
      <c r="M1568" s="745">
        <v>231124.87</v>
      </c>
      <c r="N1568" s="745">
        <v>404468.53</v>
      </c>
      <c r="O1568" s="745">
        <v>286547.37</v>
      </c>
      <c r="P1568" s="745">
        <v>501457.9</v>
      </c>
      <c r="Q1568" s="745">
        <v>322971.53999999998</v>
      </c>
      <c r="R1568" s="745">
        <v>565200.19999999995</v>
      </c>
      <c r="S1568" s="745">
        <v>358976.39</v>
      </c>
      <c r="T1568" s="745">
        <v>628208.68000000005</v>
      </c>
    </row>
    <row r="1569" spans="1:20">
      <c r="A1569" s="744">
        <v>9</v>
      </c>
      <c r="B1569" s="744" t="s">
        <v>1672</v>
      </c>
      <c r="C1569" s="744"/>
      <c r="D1569" s="744" t="s">
        <v>1228</v>
      </c>
      <c r="E1569" s="744" t="s">
        <v>1378</v>
      </c>
      <c r="F1569" s="744" t="s">
        <v>301</v>
      </c>
      <c r="G1569" s="745">
        <v>107204.42</v>
      </c>
      <c r="H1569" s="745">
        <v>171527.08</v>
      </c>
      <c r="I1569" s="745">
        <v>150086.19</v>
      </c>
      <c r="J1569" s="745">
        <v>240137.91</v>
      </c>
      <c r="K1569" s="745">
        <v>192967.96</v>
      </c>
      <c r="L1569" s="745">
        <v>308748.74</v>
      </c>
      <c r="M1569" s="745">
        <v>257290.62</v>
      </c>
      <c r="N1569" s="745">
        <v>411664.99</v>
      </c>
      <c r="O1569" s="745">
        <v>321613.27</v>
      </c>
      <c r="P1569" s="745">
        <v>514581.24</v>
      </c>
      <c r="Q1569" s="745">
        <v>364495.04</v>
      </c>
      <c r="R1569" s="745">
        <v>583192.06999999995</v>
      </c>
      <c r="S1569" s="745">
        <v>407376.81</v>
      </c>
      <c r="T1569" s="745">
        <v>651802.91</v>
      </c>
    </row>
    <row r="1570" spans="1:20">
      <c r="A1570" s="744">
        <v>9</v>
      </c>
      <c r="B1570" s="744" t="s">
        <v>1672</v>
      </c>
      <c r="C1570" s="744"/>
      <c r="D1570" s="744" t="s">
        <v>1228</v>
      </c>
      <c r="E1570" s="744" t="s">
        <v>1424</v>
      </c>
      <c r="F1570" s="744" t="s">
        <v>712</v>
      </c>
      <c r="G1570" s="745">
        <v>125789.75</v>
      </c>
      <c r="H1570" s="745">
        <v>220132.07</v>
      </c>
      <c r="I1570" s="745">
        <v>162905.71</v>
      </c>
      <c r="J1570" s="745">
        <v>285085</v>
      </c>
      <c r="K1570" s="745">
        <v>194451.43</v>
      </c>
      <c r="L1570" s="745">
        <v>340290.01</v>
      </c>
      <c r="M1570" s="745">
        <v>231438.47</v>
      </c>
      <c r="N1570" s="745">
        <v>405017.33</v>
      </c>
      <c r="O1570" s="745">
        <v>272185.14</v>
      </c>
      <c r="P1570" s="745">
        <v>476324</v>
      </c>
      <c r="Q1570" s="745">
        <v>298326.18</v>
      </c>
      <c r="R1570" s="745">
        <v>522070.81</v>
      </c>
      <c r="S1570" s="745">
        <v>323494.26</v>
      </c>
      <c r="T1570" s="745">
        <v>566114.94999999995</v>
      </c>
    </row>
    <row r="1571" spans="1:20">
      <c r="A1571" s="744">
        <v>9</v>
      </c>
      <c r="B1571" s="744" t="s">
        <v>1672</v>
      </c>
      <c r="C1571" s="744"/>
      <c r="D1571" s="744" t="s">
        <v>1228</v>
      </c>
      <c r="E1571" s="744" t="s">
        <v>1424</v>
      </c>
      <c r="F1571" s="744" t="s">
        <v>719</v>
      </c>
      <c r="G1571" s="745">
        <v>100444.48</v>
      </c>
      <c r="H1571" s="745">
        <v>175777.83</v>
      </c>
      <c r="I1571" s="745">
        <v>131193.51999999999</v>
      </c>
      <c r="J1571" s="745">
        <v>229588.67</v>
      </c>
      <c r="K1571" s="745">
        <v>158527.31</v>
      </c>
      <c r="L1571" s="745">
        <v>277422.78999999998</v>
      </c>
      <c r="M1571" s="745">
        <v>193233.76</v>
      </c>
      <c r="N1571" s="745">
        <v>338159.08</v>
      </c>
      <c r="O1571" s="745">
        <v>228875.91</v>
      </c>
      <c r="P1571" s="745">
        <v>400532.84</v>
      </c>
      <c r="Q1571" s="745">
        <v>251994.57</v>
      </c>
      <c r="R1571" s="745">
        <v>440990.49</v>
      </c>
      <c r="S1571" s="745">
        <v>273532.76</v>
      </c>
      <c r="T1571" s="745">
        <v>478682.34</v>
      </c>
    </row>
    <row r="1572" spans="1:20">
      <c r="A1572" s="744">
        <v>9</v>
      </c>
      <c r="B1572" s="744" t="s">
        <v>1672</v>
      </c>
      <c r="C1572" s="744"/>
      <c r="D1572" s="744" t="s">
        <v>1228</v>
      </c>
      <c r="E1572" s="744" t="s">
        <v>1424</v>
      </c>
      <c r="F1572" s="744" t="s">
        <v>726</v>
      </c>
      <c r="G1572" s="745">
        <v>97222.17</v>
      </c>
      <c r="H1572" s="745">
        <v>170138.8</v>
      </c>
      <c r="I1572" s="745">
        <v>132881.82999999999</v>
      </c>
      <c r="J1572" s="745">
        <v>232543.21</v>
      </c>
      <c r="K1572" s="745">
        <v>168494.39</v>
      </c>
      <c r="L1572" s="745">
        <v>294865.18</v>
      </c>
      <c r="M1572" s="745">
        <v>222320.12</v>
      </c>
      <c r="N1572" s="745">
        <v>389060.21</v>
      </c>
      <c r="O1572" s="745">
        <v>275707.27</v>
      </c>
      <c r="P1572" s="745">
        <v>482487.73</v>
      </c>
      <c r="Q1572" s="745">
        <v>310811.40999999997</v>
      </c>
      <c r="R1572" s="745">
        <v>543919.96</v>
      </c>
      <c r="S1572" s="745">
        <v>345525.7</v>
      </c>
      <c r="T1572" s="745">
        <v>604669.97</v>
      </c>
    </row>
    <row r="1573" spans="1:20">
      <c r="A1573" s="744">
        <v>9</v>
      </c>
      <c r="B1573" s="744" t="s">
        <v>1672</v>
      </c>
      <c r="C1573" s="744"/>
      <c r="D1573" s="744" t="s">
        <v>1228</v>
      </c>
      <c r="E1573" s="744" t="s">
        <v>1424</v>
      </c>
      <c r="F1573" s="744" t="s">
        <v>301</v>
      </c>
      <c r="G1573" s="745">
        <v>102212.59</v>
      </c>
      <c r="H1573" s="745">
        <v>163540.14000000001</v>
      </c>
      <c r="I1573" s="745">
        <v>143097.62</v>
      </c>
      <c r="J1573" s="745">
        <v>228956.2</v>
      </c>
      <c r="K1573" s="745">
        <v>183982.66</v>
      </c>
      <c r="L1573" s="745">
        <v>294372.26</v>
      </c>
      <c r="M1573" s="745">
        <v>245310.21</v>
      </c>
      <c r="N1573" s="745">
        <v>392496.34</v>
      </c>
      <c r="O1573" s="745">
        <v>306637.76</v>
      </c>
      <c r="P1573" s="745">
        <v>490620.43</v>
      </c>
      <c r="Q1573" s="745">
        <v>347522.8</v>
      </c>
      <c r="R1573" s="745">
        <v>556036.49</v>
      </c>
      <c r="S1573" s="745">
        <v>388407.83</v>
      </c>
      <c r="T1573" s="745">
        <v>621452.55000000005</v>
      </c>
    </row>
    <row r="1574" spans="1:20">
      <c r="A1574" s="744">
        <v>9</v>
      </c>
      <c r="B1574" s="744" t="s">
        <v>1672</v>
      </c>
      <c r="C1574" s="744"/>
      <c r="D1574" s="744" t="s">
        <v>1228</v>
      </c>
      <c r="E1574" s="744" t="s">
        <v>1465</v>
      </c>
      <c r="F1574" s="744" t="s">
        <v>712</v>
      </c>
      <c r="G1574" s="745">
        <v>125716.38</v>
      </c>
      <c r="H1574" s="745">
        <v>220003.67</v>
      </c>
      <c r="I1574" s="745">
        <v>162678.34</v>
      </c>
      <c r="J1574" s="745">
        <v>284687.09999999998</v>
      </c>
      <c r="K1574" s="745">
        <v>194068.05</v>
      </c>
      <c r="L1574" s="745">
        <v>339619.09</v>
      </c>
      <c r="M1574" s="745">
        <v>230821.24</v>
      </c>
      <c r="N1574" s="745">
        <v>403937.17</v>
      </c>
      <c r="O1574" s="745">
        <v>271357.17</v>
      </c>
      <c r="P1574" s="745">
        <v>474875.05</v>
      </c>
      <c r="Q1574" s="745">
        <v>297359.86</v>
      </c>
      <c r="R1574" s="745">
        <v>520379.75</v>
      </c>
      <c r="S1574" s="745">
        <v>322339.38</v>
      </c>
      <c r="T1574" s="745">
        <v>564093.92000000004</v>
      </c>
    </row>
    <row r="1575" spans="1:20">
      <c r="A1575" s="744">
        <v>9</v>
      </c>
      <c r="B1575" s="744" t="s">
        <v>1672</v>
      </c>
      <c r="C1575" s="744"/>
      <c r="D1575" s="744" t="s">
        <v>1228</v>
      </c>
      <c r="E1575" s="744" t="s">
        <v>1465</v>
      </c>
      <c r="F1575" s="744" t="s">
        <v>719</v>
      </c>
      <c r="G1575" s="745">
        <v>101223.05</v>
      </c>
      <c r="H1575" s="745">
        <v>177140.34</v>
      </c>
      <c r="I1575" s="745">
        <v>132032.10999999999</v>
      </c>
      <c r="J1575" s="745">
        <v>231056.2</v>
      </c>
      <c r="K1575" s="745">
        <v>159351.46</v>
      </c>
      <c r="L1575" s="745">
        <v>278865.06</v>
      </c>
      <c r="M1575" s="745">
        <v>193900.72</v>
      </c>
      <c r="N1575" s="745">
        <v>339326.26</v>
      </c>
      <c r="O1575" s="745">
        <v>229503.71</v>
      </c>
      <c r="P1575" s="745">
        <v>401631.5</v>
      </c>
      <c r="Q1575" s="745">
        <v>252585.62</v>
      </c>
      <c r="R1575" s="745">
        <v>442024.83</v>
      </c>
      <c r="S1575" s="745">
        <v>274057.27</v>
      </c>
      <c r="T1575" s="745">
        <v>479600.23</v>
      </c>
    </row>
    <row r="1576" spans="1:20">
      <c r="A1576" s="744">
        <v>9</v>
      </c>
      <c r="B1576" s="744" t="s">
        <v>1672</v>
      </c>
      <c r="C1576" s="744"/>
      <c r="D1576" s="744" t="s">
        <v>1228</v>
      </c>
      <c r="E1576" s="744" t="s">
        <v>1465</v>
      </c>
      <c r="F1576" s="744" t="s">
        <v>726</v>
      </c>
      <c r="G1576" s="745">
        <v>98603.38</v>
      </c>
      <c r="H1576" s="745">
        <v>172555.91</v>
      </c>
      <c r="I1576" s="745">
        <v>134924.06</v>
      </c>
      <c r="J1576" s="745">
        <v>236117.11</v>
      </c>
      <c r="K1576" s="745">
        <v>171199.23</v>
      </c>
      <c r="L1576" s="745">
        <v>299598.65000000002</v>
      </c>
      <c r="M1576" s="745">
        <v>226005.2</v>
      </c>
      <c r="N1576" s="745">
        <v>395509.1</v>
      </c>
      <c r="O1576" s="745">
        <v>280387.34000000003</v>
      </c>
      <c r="P1576" s="745">
        <v>490677.84</v>
      </c>
      <c r="Q1576" s="745">
        <v>316171.17</v>
      </c>
      <c r="R1576" s="745">
        <v>553299.55000000005</v>
      </c>
      <c r="S1576" s="745">
        <v>351578.26</v>
      </c>
      <c r="T1576" s="745">
        <v>615261.96</v>
      </c>
    </row>
    <row r="1577" spans="1:20">
      <c r="A1577" s="744">
        <v>9</v>
      </c>
      <c r="B1577" s="744" t="s">
        <v>1672</v>
      </c>
      <c r="C1577" s="744"/>
      <c r="D1577" s="744" t="s">
        <v>1228</v>
      </c>
      <c r="E1577" s="744" t="s">
        <v>1465</v>
      </c>
      <c r="F1577" s="744" t="s">
        <v>301</v>
      </c>
      <c r="G1577" s="745">
        <v>102591.97</v>
      </c>
      <c r="H1577" s="745">
        <v>164147.15</v>
      </c>
      <c r="I1577" s="745">
        <v>143628.76</v>
      </c>
      <c r="J1577" s="745">
        <v>229806.01</v>
      </c>
      <c r="K1577" s="745">
        <v>184665.54</v>
      </c>
      <c r="L1577" s="745">
        <v>295464.87</v>
      </c>
      <c r="M1577" s="745">
        <v>246220.73</v>
      </c>
      <c r="N1577" s="745">
        <v>393953.17</v>
      </c>
      <c r="O1577" s="745">
        <v>307775.90999999997</v>
      </c>
      <c r="P1577" s="745">
        <v>492441.46</v>
      </c>
      <c r="Q1577" s="745">
        <v>348812.69</v>
      </c>
      <c r="R1577" s="745">
        <v>558100.31999999995</v>
      </c>
      <c r="S1577" s="745">
        <v>389849.48</v>
      </c>
      <c r="T1577" s="745">
        <v>623759.18000000005</v>
      </c>
    </row>
    <row r="1578" spans="1:20">
      <c r="A1578" s="744">
        <v>9</v>
      </c>
      <c r="B1578" s="744" t="s">
        <v>1672</v>
      </c>
      <c r="C1578" s="744"/>
      <c r="D1578" s="744" t="s">
        <v>1228</v>
      </c>
      <c r="E1578" s="744" t="s">
        <v>1502</v>
      </c>
      <c r="F1578" s="744" t="s">
        <v>712</v>
      </c>
      <c r="G1578" s="745">
        <v>127948.44</v>
      </c>
      <c r="H1578" s="745">
        <v>223909.78</v>
      </c>
      <c r="I1578" s="745">
        <v>165699.93</v>
      </c>
      <c r="J1578" s="745">
        <v>289974.88</v>
      </c>
      <c r="K1578" s="745">
        <v>197785.54</v>
      </c>
      <c r="L1578" s="745">
        <v>346124.7</v>
      </c>
      <c r="M1578" s="745">
        <v>235405.04</v>
      </c>
      <c r="N1578" s="745">
        <v>411958.82</v>
      </c>
      <c r="O1578" s="745">
        <v>276848.96000000002</v>
      </c>
      <c r="P1578" s="745">
        <v>484485.68</v>
      </c>
      <c r="Q1578" s="745">
        <v>303437.28000000003</v>
      </c>
      <c r="R1578" s="745">
        <v>531015.24</v>
      </c>
      <c r="S1578" s="745">
        <v>329035.40999999997</v>
      </c>
      <c r="T1578" s="745">
        <v>575811.96</v>
      </c>
    </row>
    <row r="1579" spans="1:20">
      <c r="A1579" s="744">
        <v>9</v>
      </c>
      <c r="B1579" s="744" t="s">
        <v>1672</v>
      </c>
      <c r="C1579" s="744"/>
      <c r="D1579" s="744" t="s">
        <v>1228</v>
      </c>
      <c r="E1579" s="744" t="s">
        <v>1502</v>
      </c>
      <c r="F1579" s="744" t="s">
        <v>719</v>
      </c>
      <c r="G1579" s="745">
        <v>102177.2</v>
      </c>
      <c r="H1579" s="745">
        <v>178810.09</v>
      </c>
      <c r="I1579" s="745">
        <v>133454.76999999999</v>
      </c>
      <c r="J1579" s="745">
        <v>233545.85</v>
      </c>
      <c r="K1579" s="745">
        <v>161257.65</v>
      </c>
      <c r="L1579" s="745">
        <v>282200.88</v>
      </c>
      <c r="M1579" s="745">
        <v>196558.23</v>
      </c>
      <c r="N1579" s="745">
        <v>343976.9</v>
      </c>
      <c r="O1579" s="745">
        <v>232811.84</v>
      </c>
      <c r="P1579" s="745">
        <v>407420.72</v>
      </c>
      <c r="Q1579" s="745">
        <v>256326.99</v>
      </c>
      <c r="R1579" s="745">
        <v>448572.23</v>
      </c>
      <c r="S1579" s="745">
        <v>278234.23</v>
      </c>
      <c r="T1579" s="745">
        <v>486909.9</v>
      </c>
    </row>
    <row r="1580" spans="1:20">
      <c r="A1580" s="744">
        <v>9</v>
      </c>
      <c r="B1580" s="744" t="s">
        <v>1672</v>
      </c>
      <c r="C1580" s="744"/>
      <c r="D1580" s="744" t="s">
        <v>1228</v>
      </c>
      <c r="E1580" s="744" t="s">
        <v>1502</v>
      </c>
      <c r="F1580" s="744" t="s">
        <v>726</v>
      </c>
      <c r="G1580" s="745">
        <v>98906.04</v>
      </c>
      <c r="H1580" s="745">
        <v>173085.57</v>
      </c>
      <c r="I1580" s="745">
        <v>135184.98000000001</v>
      </c>
      <c r="J1580" s="745">
        <v>236573.71</v>
      </c>
      <c r="K1580" s="745">
        <v>171416.01</v>
      </c>
      <c r="L1580" s="745">
        <v>299978.02</v>
      </c>
      <c r="M1580" s="745">
        <v>226176.31</v>
      </c>
      <c r="N1580" s="745">
        <v>395808.54</v>
      </c>
      <c r="O1580" s="745">
        <v>280490.65999999997</v>
      </c>
      <c r="P1580" s="745">
        <v>490858.65</v>
      </c>
      <c r="Q1580" s="745">
        <v>316204.73</v>
      </c>
      <c r="R1580" s="745">
        <v>553358.27</v>
      </c>
      <c r="S1580" s="745">
        <v>351522.4</v>
      </c>
      <c r="T1580" s="745">
        <v>615164.21</v>
      </c>
    </row>
    <row r="1581" spans="1:20">
      <c r="A1581" s="744">
        <v>9</v>
      </c>
      <c r="B1581" s="744" t="s">
        <v>1672</v>
      </c>
      <c r="C1581" s="744"/>
      <c r="D1581" s="744" t="s">
        <v>1228</v>
      </c>
      <c r="E1581" s="744" t="s">
        <v>1502</v>
      </c>
      <c r="F1581" s="744" t="s">
        <v>301</v>
      </c>
      <c r="G1581" s="745">
        <v>103971.38</v>
      </c>
      <c r="H1581" s="745">
        <v>166354.21</v>
      </c>
      <c r="I1581" s="745">
        <v>145559.93</v>
      </c>
      <c r="J1581" s="745">
        <v>232895.89</v>
      </c>
      <c r="K1581" s="745">
        <v>187148.48</v>
      </c>
      <c r="L1581" s="745">
        <v>299437.58</v>
      </c>
      <c r="M1581" s="745">
        <v>249531.31</v>
      </c>
      <c r="N1581" s="745">
        <v>399250.1</v>
      </c>
      <c r="O1581" s="745">
        <v>311914.14</v>
      </c>
      <c r="P1581" s="745">
        <v>499062.63</v>
      </c>
      <c r="Q1581" s="745">
        <v>353502.69</v>
      </c>
      <c r="R1581" s="745">
        <v>565604.31000000006</v>
      </c>
      <c r="S1581" s="745">
        <v>395091.24</v>
      </c>
      <c r="T1581" s="745">
        <v>632146</v>
      </c>
    </row>
    <row r="1582" spans="1:20">
      <c r="A1582" s="744">
        <v>9</v>
      </c>
      <c r="B1582" s="744" t="s">
        <v>1672</v>
      </c>
      <c r="C1582" s="744"/>
      <c r="D1582" s="744" t="s">
        <v>1228</v>
      </c>
      <c r="E1582" s="744" t="s">
        <v>1537</v>
      </c>
      <c r="F1582" s="744" t="s">
        <v>712</v>
      </c>
      <c r="G1582" s="745">
        <v>123686.08</v>
      </c>
      <c r="H1582" s="745">
        <v>216450.65</v>
      </c>
      <c r="I1582" s="745">
        <v>160282.01</v>
      </c>
      <c r="J1582" s="745">
        <v>280493.52</v>
      </c>
      <c r="K1582" s="745">
        <v>191404.86</v>
      </c>
      <c r="L1582" s="745">
        <v>334958.5</v>
      </c>
      <c r="M1582" s="745">
        <v>227934.82</v>
      </c>
      <c r="N1582" s="745">
        <v>398885.94</v>
      </c>
      <c r="O1582" s="745">
        <v>268142.28999999998</v>
      </c>
      <c r="P1582" s="745">
        <v>469249.01</v>
      </c>
      <c r="Q1582" s="745">
        <v>293939.78999999998</v>
      </c>
      <c r="R1582" s="745">
        <v>514394.64</v>
      </c>
      <c r="S1582" s="745">
        <v>318819.24</v>
      </c>
      <c r="T1582" s="745">
        <v>557933.67000000004</v>
      </c>
    </row>
    <row r="1583" spans="1:20">
      <c r="A1583" s="744">
        <v>9</v>
      </c>
      <c r="B1583" s="744" t="s">
        <v>1672</v>
      </c>
      <c r="C1583" s="744"/>
      <c r="D1583" s="744" t="s">
        <v>1228</v>
      </c>
      <c r="E1583" s="744" t="s">
        <v>1537</v>
      </c>
      <c r="F1583" s="744" t="s">
        <v>719</v>
      </c>
      <c r="G1583" s="745">
        <v>98127.82</v>
      </c>
      <c r="H1583" s="745">
        <v>171723.69</v>
      </c>
      <c r="I1583" s="745">
        <v>128303.33</v>
      </c>
      <c r="J1583" s="745">
        <v>224530.83</v>
      </c>
      <c r="K1583" s="745">
        <v>155178.85</v>
      </c>
      <c r="L1583" s="745">
        <v>271562.99</v>
      </c>
      <c r="M1583" s="745">
        <v>189409.06</v>
      </c>
      <c r="N1583" s="745">
        <v>331465.84999999998</v>
      </c>
      <c r="O1583" s="745">
        <v>224469.11</v>
      </c>
      <c r="P1583" s="745">
        <v>392820.95</v>
      </c>
      <c r="Q1583" s="745">
        <v>247218.84</v>
      </c>
      <c r="R1583" s="745">
        <v>432632.98</v>
      </c>
      <c r="S1583" s="745">
        <v>268437.90999999997</v>
      </c>
      <c r="T1583" s="745">
        <v>469766.34</v>
      </c>
    </row>
    <row r="1584" spans="1:20">
      <c r="A1584" s="744">
        <v>9</v>
      </c>
      <c r="B1584" s="744" t="s">
        <v>1672</v>
      </c>
      <c r="C1584" s="744"/>
      <c r="D1584" s="744" t="s">
        <v>1228</v>
      </c>
      <c r="E1584" s="744" t="s">
        <v>1537</v>
      </c>
      <c r="F1584" s="744" t="s">
        <v>726</v>
      </c>
      <c r="G1584" s="745">
        <v>94502.399999999994</v>
      </c>
      <c r="H1584" s="745">
        <v>165379.19</v>
      </c>
      <c r="I1584" s="745">
        <v>129047.01</v>
      </c>
      <c r="J1584" s="745">
        <v>225832.27</v>
      </c>
      <c r="K1584" s="745">
        <v>163544.12</v>
      </c>
      <c r="L1584" s="745">
        <v>286202.21999999997</v>
      </c>
      <c r="M1584" s="745">
        <v>215700.11</v>
      </c>
      <c r="N1584" s="745">
        <v>377475.19</v>
      </c>
      <c r="O1584" s="745">
        <v>267413.84000000003</v>
      </c>
      <c r="P1584" s="745">
        <v>467974.22</v>
      </c>
      <c r="Q1584" s="745">
        <v>301398.26</v>
      </c>
      <c r="R1584" s="745">
        <v>527446.94999999995</v>
      </c>
      <c r="S1584" s="745">
        <v>334989.56</v>
      </c>
      <c r="T1584" s="745">
        <v>586231.72</v>
      </c>
    </row>
    <row r="1585" spans="1:20">
      <c r="A1585" s="744">
        <v>9</v>
      </c>
      <c r="B1585" s="744" t="s">
        <v>1672</v>
      </c>
      <c r="C1585" s="744"/>
      <c r="D1585" s="744" t="s">
        <v>1228</v>
      </c>
      <c r="E1585" s="744" t="s">
        <v>1537</v>
      </c>
      <c r="F1585" s="744" t="s">
        <v>301</v>
      </c>
      <c r="G1585" s="745">
        <v>100169.26</v>
      </c>
      <c r="H1585" s="745">
        <v>160270.81</v>
      </c>
      <c r="I1585" s="745">
        <v>140236.96</v>
      </c>
      <c r="J1585" s="745">
        <v>224379.14</v>
      </c>
      <c r="K1585" s="745">
        <v>180304.66</v>
      </c>
      <c r="L1585" s="745">
        <v>288487.46999999997</v>
      </c>
      <c r="M1585" s="745">
        <v>240406.22</v>
      </c>
      <c r="N1585" s="745">
        <v>384649.95</v>
      </c>
      <c r="O1585" s="745">
        <v>300507.77</v>
      </c>
      <c r="P1585" s="745">
        <v>480812.44</v>
      </c>
      <c r="Q1585" s="745">
        <v>340575.48</v>
      </c>
      <c r="R1585" s="745">
        <v>544920.77</v>
      </c>
      <c r="S1585" s="745">
        <v>380643.18</v>
      </c>
      <c r="T1585" s="745">
        <v>609029.1</v>
      </c>
    </row>
    <row r="1586" spans="1:20">
      <c r="A1586" s="744">
        <v>9</v>
      </c>
      <c r="B1586" s="744" t="s">
        <v>1672</v>
      </c>
      <c r="C1586" s="744"/>
      <c r="D1586" s="744" t="s">
        <v>1228</v>
      </c>
      <c r="E1586" s="744" t="s">
        <v>1563</v>
      </c>
      <c r="F1586" s="744" t="s">
        <v>712</v>
      </c>
      <c r="G1586" s="745">
        <v>131223.16</v>
      </c>
      <c r="H1586" s="745">
        <v>229640.53</v>
      </c>
      <c r="I1586" s="745">
        <v>170004.95</v>
      </c>
      <c r="J1586" s="745">
        <v>297508.65999999997</v>
      </c>
      <c r="K1586" s="745">
        <v>202978.38</v>
      </c>
      <c r="L1586" s="745">
        <v>355212.17</v>
      </c>
      <c r="M1586" s="745">
        <v>241663.5</v>
      </c>
      <c r="N1586" s="745">
        <v>422911.12</v>
      </c>
      <c r="O1586" s="745">
        <v>284258.65999999997</v>
      </c>
      <c r="P1586" s="745">
        <v>497452.66</v>
      </c>
      <c r="Q1586" s="745">
        <v>311587.09000000003</v>
      </c>
      <c r="R1586" s="745">
        <v>545277.41</v>
      </c>
      <c r="S1586" s="745">
        <v>337924.56</v>
      </c>
      <c r="T1586" s="745">
        <v>591367.99</v>
      </c>
    </row>
    <row r="1587" spans="1:20">
      <c r="A1587" s="744">
        <v>9</v>
      </c>
      <c r="B1587" s="744" t="s">
        <v>1672</v>
      </c>
      <c r="C1587" s="744"/>
      <c r="D1587" s="744" t="s">
        <v>1228</v>
      </c>
      <c r="E1587" s="744" t="s">
        <v>1563</v>
      </c>
      <c r="F1587" s="744" t="s">
        <v>719</v>
      </c>
      <c r="G1587" s="745">
        <v>104386.99</v>
      </c>
      <c r="H1587" s="745">
        <v>182677.23</v>
      </c>
      <c r="I1587" s="745">
        <v>136427.34</v>
      </c>
      <c r="J1587" s="745">
        <v>238747.84</v>
      </c>
      <c r="K1587" s="745">
        <v>164941.07999999999</v>
      </c>
      <c r="L1587" s="745">
        <v>288646.88</v>
      </c>
      <c r="M1587" s="745">
        <v>201211.45</v>
      </c>
      <c r="N1587" s="745">
        <v>352120.04</v>
      </c>
      <c r="O1587" s="745">
        <v>238401.83</v>
      </c>
      <c r="P1587" s="745">
        <v>417203.20000000001</v>
      </c>
      <c r="Q1587" s="745">
        <v>262530.09999999998</v>
      </c>
      <c r="R1587" s="745">
        <v>459427.67</v>
      </c>
      <c r="S1587" s="745">
        <v>285024.17</v>
      </c>
      <c r="T1587" s="745">
        <v>498792.29</v>
      </c>
    </row>
    <row r="1588" spans="1:20">
      <c r="A1588" s="744">
        <v>9</v>
      </c>
      <c r="B1588" s="744" t="s">
        <v>1672</v>
      </c>
      <c r="C1588" s="744"/>
      <c r="D1588" s="744" t="s">
        <v>1228</v>
      </c>
      <c r="E1588" s="744" t="s">
        <v>1563</v>
      </c>
      <c r="F1588" s="744" t="s">
        <v>726</v>
      </c>
      <c r="G1588" s="745">
        <v>100741.24</v>
      </c>
      <c r="H1588" s="745">
        <v>176297.17</v>
      </c>
      <c r="I1588" s="745">
        <v>137618.57</v>
      </c>
      <c r="J1588" s="745">
        <v>240832.5</v>
      </c>
      <c r="K1588" s="745">
        <v>174446.03</v>
      </c>
      <c r="L1588" s="745">
        <v>305280.55</v>
      </c>
      <c r="M1588" s="745">
        <v>230118.05</v>
      </c>
      <c r="N1588" s="745">
        <v>402706.59</v>
      </c>
      <c r="O1588" s="745">
        <v>285325.7</v>
      </c>
      <c r="P1588" s="745">
        <v>499319.97</v>
      </c>
      <c r="Q1588" s="745">
        <v>321614.82</v>
      </c>
      <c r="R1588" s="745">
        <v>562825.93999999994</v>
      </c>
      <c r="S1588" s="745">
        <v>357491.18</v>
      </c>
      <c r="T1588" s="745">
        <v>625609.56000000006</v>
      </c>
    </row>
    <row r="1589" spans="1:20">
      <c r="A1589" s="744">
        <v>9</v>
      </c>
      <c r="B1589" s="744" t="s">
        <v>1672</v>
      </c>
      <c r="C1589" s="744"/>
      <c r="D1589" s="744" t="s">
        <v>1228</v>
      </c>
      <c r="E1589" s="744" t="s">
        <v>1563</v>
      </c>
      <c r="F1589" s="744" t="s">
        <v>301</v>
      </c>
      <c r="G1589" s="745">
        <v>106419.87</v>
      </c>
      <c r="H1589" s="745">
        <v>170271.8</v>
      </c>
      <c r="I1589" s="745">
        <v>148987.82</v>
      </c>
      <c r="J1589" s="745">
        <v>238380.52</v>
      </c>
      <c r="K1589" s="745">
        <v>191555.77</v>
      </c>
      <c r="L1589" s="745">
        <v>306489.24</v>
      </c>
      <c r="M1589" s="745">
        <v>255407.7</v>
      </c>
      <c r="N1589" s="745">
        <v>408652.32</v>
      </c>
      <c r="O1589" s="745">
        <v>319259.62</v>
      </c>
      <c r="P1589" s="745">
        <v>510815.4</v>
      </c>
      <c r="Q1589" s="745">
        <v>361827.57</v>
      </c>
      <c r="R1589" s="745">
        <v>578924.12</v>
      </c>
      <c r="S1589" s="745">
        <v>404395.52000000002</v>
      </c>
      <c r="T1589" s="745">
        <v>647032.84</v>
      </c>
    </row>
    <row r="1590" spans="1:20">
      <c r="A1590" s="744">
        <v>9</v>
      </c>
      <c r="B1590" s="744" t="s">
        <v>1672</v>
      </c>
      <c r="C1590" s="744"/>
      <c r="D1590" s="744" t="s">
        <v>1228</v>
      </c>
      <c r="E1590" s="744" t="s">
        <v>1586</v>
      </c>
      <c r="F1590" s="744" t="s">
        <v>712</v>
      </c>
      <c r="G1590" s="745">
        <v>123631.05</v>
      </c>
      <c r="H1590" s="745">
        <v>216354.35</v>
      </c>
      <c r="I1590" s="745">
        <v>160111.48000000001</v>
      </c>
      <c r="J1590" s="745">
        <v>280195.09000000003</v>
      </c>
      <c r="K1590" s="745">
        <v>191117.32</v>
      </c>
      <c r="L1590" s="745">
        <v>334455.31</v>
      </c>
      <c r="M1590" s="745">
        <v>227471.89</v>
      </c>
      <c r="N1590" s="745">
        <v>398075.81</v>
      </c>
      <c r="O1590" s="745">
        <v>267521.31</v>
      </c>
      <c r="P1590" s="745">
        <v>468162.29</v>
      </c>
      <c r="Q1590" s="745">
        <v>293215.05</v>
      </c>
      <c r="R1590" s="745">
        <v>513126.34</v>
      </c>
      <c r="S1590" s="745">
        <v>317953.08</v>
      </c>
      <c r="T1590" s="745">
        <v>556417.9</v>
      </c>
    </row>
    <row r="1591" spans="1:20">
      <c r="A1591" s="744">
        <v>9</v>
      </c>
      <c r="B1591" s="744" t="s">
        <v>1672</v>
      </c>
      <c r="C1591" s="744"/>
      <c r="D1591" s="744" t="s">
        <v>1228</v>
      </c>
      <c r="E1591" s="744" t="s">
        <v>1586</v>
      </c>
      <c r="F1591" s="744" t="s">
        <v>719</v>
      </c>
      <c r="G1591" s="745">
        <v>98711.75</v>
      </c>
      <c r="H1591" s="745">
        <v>172745.56</v>
      </c>
      <c r="I1591" s="745">
        <v>128932.27</v>
      </c>
      <c r="J1591" s="745">
        <v>225631.48</v>
      </c>
      <c r="K1591" s="745">
        <v>155796.96</v>
      </c>
      <c r="L1591" s="745">
        <v>272644.68</v>
      </c>
      <c r="M1591" s="745">
        <v>189909.28</v>
      </c>
      <c r="N1591" s="745">
        <v>332341.24</v>
      </c>
      <c r="O1591" s="745">
        <v>224939.96</v>
      </c>
      <c r="P1591" s="745">
        <v>393644.94</v>
      </c>
      <c r="Q1591" s="745">
        <v>247662.13</v>
      </c>
      <c r="R1591" s="745">
        <v>433408.73</v>
      </c>
      <c r="S1591" s="745">
        <v>268831.28999999998</v>
      </c>
      <c r="T1591" s="745">
        <v>470454.75</v>
      </c>
    </row>
    <row r="1592" spans="1:20">
      <c r="A1592" s="744">
        <v>9</v>
      </c>
      <c r="B1592" s="744" t="s">
        <v>1672</v>
      </c>
      <c r="C1592" s="744"/>
      <c r="D1592" s="744" t="s">
        <v>1228</v>
      </c>
      <c r="E1592" s="744" t="s">
        <v>1586</v>
      </c>
      <c r="F1592" s="744" t="s">
        <v>726</v>
      </c>
      <c r="G1592" s="745">
        <v>95538.3</v>
      </c>
      <c r="H1592" s="745">
        <v>167192.03</v>
      </c>
      <c r="I1592" s="745">
        <v>130578.68</v>
      </c>
      <c r="J1592" s="745">
        <v>228512.7</v>
      </c>
      <c r="K1592" s="745">
        <v>165572.75</v>
      </c>
      <c r="L1592" s="745">
        <v>289752.32000000001</v>
      </c>
      <c r="M1592" s="745">
        <v>218463.92</v>
      </c>
      <c r="N1592" s="745">
        <v>382311.86</v>
      </c>
      <c r="O1592" s="745">
        <v>270923.88</v>
      </c>
      <c r="P1592" s="745">
        <v>474116.8</v>
      </c>
      <c r="Q1592" s="745">
        <v>305418.08</v>
      </c>
      <c r="R1592" s="745">
        <v>534481.64</v>
      </c>
      <c r="S1592" s="745">
        <v>339528.98</v>
      </c>
      <c r="T1592" s="745">
        <v>594175.71</v>
      </c>
    </row>
    <row r="1593" spans="1:20">
      <c r="A1593" s="744">
        <v>9</v>
      </c>
      <c r="B1593" s="744" t="s">
        <v>1672</v>
      </c>
      <c r="C1593" s="744"/>
      <c r="D1593" s="744" t="s">
        <v>1228</v>
      </c>
      <c r="E1593" s="744" t="s">
        <v>1586</v>
      </c>
      <c r="F1593" s="744" t="s">
        <v>301</v>
      </c>
      <c r="G1593" s="745">
        <v>100453.79</v>
      </c>
      <c r="H1593" s="745">
        <v>160726.07</v>
      </c>
      <c r="I1593" s="745">
        <v>140635.31</v>
      </c>
      <c r="J1593" s="745">
        <v>225016.5</v>
      </c>
      <c r="K1593" s="745">
        <v>180816.83</v>
      </c>
      <c r="L1593" s="745">
        <v>289306.93</v>
      </c>
      <c r="M1593" s="745">
        <v>241089.1</v>
      </c>
      <c r="N1593" s="745">
        <v>385742.57</v>
      </c>
      <c r="O1593" s="745">
        <v>301361.38</v>
      </c>
      <c r="P1593" s="745">
        <v>482178.21</v>
      </c>
      <c r="Q1593" s="745">
        <v>341542.89</v>
      </c>
      <c r="R1593" s="745">
        <v>546468.64</v>
      </c>
      <c r="S1593" s="745">
        <v>381724.41</v>
      </c>
      <c r="T1593" s="745">
        <v>610759.06000000006</v>
      </c>
    </row>
    <row r="1594" spans="1:20">
      <c r="A1594" s="744">
        <v>9</v>
      </c>
      <c r="B1594" s="744" t="s">
        <v>1672</v>
      </c>
      <c r="C1594" s="744"/>
      <c r="D1594" s="744" t="s">
        <v>1228</v>
      </c>
      <c r="E1594" s="744" t="s">
        <v>1600</v>
      </c>
      <c r="F1594" s="744" t="s">
        <v>712</v>
      </c>
      <c r="G1594" s="745">
        <v>129046.13</v>
      </c>
      <c r="H1594" s="745">
        <v>225830.73</v>
      </c>
      <c r="I1594" s="745">
        <v>167153.89000000001</v>
      </c>
      <c r="J1594" s="745">
        <v>292519.3</v>
      </c>
      <c r="K1594" s="745">
        <v>199548.44</v>
      </c>
      <c r="L1594" s="745">
        <v>349209.76</v>
      </c>
      <c r="M1594" s="745">
        <v>237542.63</v>
      </c>
      <c r="N1594" s="745">
        <v>415699.6</v>
      </c>
      <c r="O1594" s="745">
        <v>279387.86</v>
      </c>
      <c r="P1594" s="745">
        <v>488928.75</v>
      </c>
      <c r="Q1594" s="745">
        <v>306234.40999999997</v>
      </c>
      <c r="R1594" s="745">
        <v>535910.22</v>
      </c>
      <c r="S1594" s="745">
        <v>332094.7</v>
      </c>
      <c r="T1594" s="745">
        <v>581165.72</v>
      </c>
    </row>
    <row r="1595" spans="1:20">
      <c r="A1595" s="744">
        <v>9</v>
      </c>
      <c r="B1595" s="744" t="s">
        <v>1672</v>
      </c>
      <c r="C1595" s="744"/>
      <c r="D1595" s="744" t="s">
        <v>1228</v>
      </c>
      <c r="E1595" s="744" t="s">
        <v>1600</v>
      </c>
      <c r="F1595" s="744" t="s">
        <v>719</v>
      </c>
      <c r="G1595" s="745">
        <v>102848.91</v>
      </c>
      <c r="H1595" s="745">
        <v>179985.6</v>
      </c>
      <c r="I1595" s="745">
        <v>134375.74</v>
      </c>
      <c r="J1595" s="745">
        <v>235157.55</v>
      </c>
      <c r="K1595" s="745">
        <v>162416.78</v>
      </c>
      <c r="L1595" s="745">
        <v>284229.36</v>
      </c>
      <c r="M1595" s="745">
        <v>198053.72</v>
      </c>
      <c r="N1595" s="745">
        <v>346594.01</v>
      </c>
      <c r="O1595" s="745">
        <v>234622.85</v>
      </c>
      <c r="P1595" s="745">
        <v>410589.99</v>
      </c>
      <c r="Q1595" s="745">
        <v>258345.44</v>
      </c>
      <c r="R1595" s="745">
        <v>452104.52</v>
      </c>
      <c r="S1595" s="745">
        <v>280453.83</v>
      </c>
      <c r="T1595" s="745">
        <v>490794.2</v>
      </c>
    </row>
    <row r="1596" spans="1:20">
      <c r="A1596" s="744">
        <v>9</v>
      </c>
      <c r="B1596" s="744" t="s">
        <v>1672</v>
      </c>
      <c r="C1596" s="744"/>
      <c r="D1596" s="744" t="s">
        <v>1228</v>
      </c>
      <c r="E1596" s="744" t="s">
        <v>1600</v>
      </c>
      <c r="F1596" s="744" t="s">
        <v>726</v>
      </c>
      <c r="G1596" s="745">
        <v>99402.67</v>
      </c>
      <c r="H1596" s="745">
        <v>173954.68</v>
      </c>
      <c r="I1596" s="745">
        <v>135825.99</v>
      </c>
      <c r="J1596" s="745">
        <v>237695.48</v>
      </c>
      <c r="K1596" s="745">
        <v>172200.61</v>
      </c>
      <c r="L1596" s="745">
        <v>301351.07</v>
      </c>
      <c r="M1596" s="745">
        <v>227183.13</v>
      </c>
      <c r="N1596" s="745">
        <v>397570.48</v>
      </c>
      <c r="O1596" s="745">
        <v>281712.33</v>
      </c>
      <c r="P1596" s="745">
        <v>492996.58</v>
      </c>
      <c r="Q1596" s="745">
        <v>317561.45</v>
      </c>
      <c r="R1596" s="745">
        <v>555732.53</v>
      </c>
      <c r="S1596" s="745">
        <v>353007.61</v>
      </c>
      <c r="T1596" s="745">
        <v>617763.31999999995</v>
      </c>
    </row>
    <row r="1597" spans="1:20">
      <c r="A1597" s="744">
        <v>9</v>
      </c>
      <c r="B1597" s="744" t="s">
        <v>1672</v>
      </c>
      <c r="C1597" s="744"/>
      <c r="D1597" s="744" t="s">
        <v>1228</v>
      </c>
      <c r="E1597" s="744" t="s">
        <v>1600</v>
      </c>
      <c r="F1597" s="744" t="s">
        <v>301</v>
      </c>
      <c r="G1597" s="745">
        <v>104755.93</v>
      </c>
      <c r="H1597" s="745">
        <v>167609.49</v>
      </c>
      <c r="I1597" s="745">
        <v>146658.29999999999</v>
      </c>
      <c r="J1597" s="745">
        <v>234653.28</v>
      </c>
      <c r="K1597" s="745">
        <v>188560.67</v>
      </c>
      <c r="L1597" s="745">
        <v>301697.08</v>
      </c>
      <c r="M1597" s="745">
        <v>251414.23</v>
      </c>
      <c r="N1597" s="745">
        <v>402262.77</v>
      </c>
      <c r="O1597" s="745">
        <v>314267.78999999998</v>
      </c>
      <c r="P1597" s="745">
        <v>502828.47</v>
      </c>
      <c r="Q1597" s="745">
        <v>356170.16</v>
      </c>
      <c r="R1597" s="745">
        <v>569872.26</v>
      </c>
      <c r="S1597" s="745">
        <v>398072.53</v>
      </c>
      <c r="T1597" s="745">
        <v>636916.06000000006</v>
      </c>
    </row>
    <row r="1598" spans="1:20">
      <c r="A1598" s="744">
        <v>9</v>
      </c>
      <c r="B1598" s="744" t="s">
        <v>1672</v>
      </c>
      <c r="C1598" s="744"/>
      <c r="D1598" s="744" t="s">
        <v>1228</v>
      </c>
      <c r="E1598" s="744" t="s">
        <v>1613</v>
      </c>
      <c r="F1598" s="744" t="s">
        <v>712</v>
      </c>
      <c r="G1598" s="745">
        <v>127856.74</v>
      </c>
      <c r="H1598" s="745">
        <v>223749.29</v>
      </c>
      <c r="I1598" s="745">
        <v>165415.73000000001</v>
      </c>
      <c r="J1598" s="745">
        <v>289477.53000000003</v>
      </c>
      <c r="K1598" s="745">
        <v>197306.32</v>
      </c>
      <c r="L1598" s="745">
        <v>345286.07</v>
      </c>
      <c r="M1598" s="745">
        <v>234633.51</v>
      </c>
      <c r="N1598" s="745">
        <v>410608.65</v>
      </c>
      <c r="O1598" s="745">
        <v>275814.02</v>
      </c>
      <c r="P1598" s="745">
        <v>482674.53</v>
      </c>
      <c r="Q1598" s="745">
        <v>302229.40000000002</v>
      </c>
      <c r="R1598" s="745">
        <v>528901.46</v>
      </c>
      <c r="S1598" s="745">
        <v>327591.84000000003</v>
      </c>
      <c r="T1598" s="745">
        <v>573285.72</v>
      </c>
    </row>
    <row r="1599" spans="1:20">
      <c r="A1599" s="744">
        <v>9</v>
      </c>
      <c r="B1599" s="744" t="s">
        <v>1672</v>
      </c>
      <c r="C1599" s="744"/>
      <c r="D1599" s="744" t="s">
        <v>1228</v>
      </c>
      <c r="E1599" s="744" t="s">
        <v>1613</v>
      </c>
      <c r="F1599" s="744" t="s">
        <v>719</v>
      </c>
      <c r="G1599" s="745">
        <v>103150.42</v>
      </c>
      <c r="H1599" s="745">
        <v>180513.24</v>
      </c>
      <c r="I1599" s="745">
        <v>134503.01999999999</v>
      </c>
      <c r="J1599" s="745">
        <v>235380.28</v>
      </c>
      <c r="K1599" s="745">
        <v>162287.85</v>
      </c>
      <c r="L1599" s="745">
        <v>284003.74</v>
      </c>
      <c r="M1599" s="745">
        <v>197391.95</v>
      </c>
      <c r="N1599" s="745">
        <v>345435.9</v>
      </c>
      <c r="O1599" s="745">
        <v>233596.61</v>
      </c>
      <c r="P1599" s="745">
        <v>408794.07</v>
      </c>
      <c r="Q1599" s="745">
        <v>257065.82</v>
      </c>
      <c r="R1599" s="745">
        <v>449865.19</v>
      </c>
      <c r="S1599" s="745">
        <v>278889.88</v>
      </c>
      <c r="T1599" s="745">
        <v>488057.3</v>
      </c>
    </row>
    <row r="1600" spans="1:20">
      <c r="A1600" s="744">
        <v>9</v>
      </c>
      <c r="B1600" s="744" t="s">
        <v>1672</v>
      </c>
      <c r="C1600" s="744"/>
      <c r="D1600" s="744" t="s">
        <v>1228</v>
      </c>
      <c r="E1600" s="744" t="s">
        <v>1613</v>
      </c>
      <c r="F1600" s="744" t="s">
        <v>726</v>
      </c>
      <c r="G1600" s="745">
        <v>100632.55</v>
      </c>
      <c r="H1600" s="745">
        <v>176106.97</v>
      </c>
      <c r="I1600" s="745">
        <v>137737.78</v>
      </c>
      <c r="J1600" s="745">
        <v>241041.11</v>
      </c>
      <c r="K1600" s="745">
        <v>174797.08</v>
      </c>
      <c r="L1600" s="745">
        <v>305894.89</v>
      </c>
      <c r="M1600" s="745">
        <v>230782.68</v>
      </c>
      <c r="N1600" s="745">
        <v>403869.69</v>
      </c>
      <c r="O1600" s="745">
        <v>286340.76</v>
      </c>
      <c r="P1600" s="745">
        <v>501096.33</v>
      </c>
      <c r="Q1600" s="745">
        <v>322904.46000000002</v>
      </c>
      <c r="R1600" s="745">
        <v>565082.80000000005</v>
      </c>
      <c r="S1600" s="745">
        <v>359088.14</v>
      </c>
      <c r="T1600" s="745">
        <v>628404.25</v>
      </c>
    </row>
    <row r="1601" spans="1:20">
      <c r="A1601" s="744">
        <v>9</v>
      </c>
      <c r="B1601" s="744" t="s">
        <v>1672</v>
      </c>
      <c r="C1601" s="744"/>
      <c r="D1601" s="744" t="s">
        <v>1228</v>
      </c>
      <c r="E1601" s="744" t="s">
        <v>1613</v>
      </c>
      <c r="F1601" s="744" t="s">
        <v>301</v>
      </c>
      <c r="G1601" s="745">
        <v>104445.61</v>
      </c>
      <c r="H1601" s="745">
        <v>167112.98000000001</v>
      </c>
      <c r="I1601" s="745">
        <v>146223.85999999999</v>
      </c>
      <c r="J1601" s="745">
        <v>233958.18</v>
      </c>
      <c r="K1601" s="745">
        <v>188002.1</v>
      </c>
      <c r="L1601" s="745">
        <v>300803.37</v>
      </c>
      <c r="M1601" s="745">
        <v>250669.47</v>
      </c>
      <c r="N1601" s="745">
        <v>401071.16</v>
      </c>
      <c r="O1601" s="745">
        <v>313336.84000000003</v>
      </c>
      <c r="P1601" s="745">
        <v>501338.95</v>
      </c>
      <c r="Q1601" s="745">
        <v>355115.08</v>
      </c>
      <c r="R1601" s="745">
        <v>568184.14</v>
      </c>
      <c r="S1601" s="745">
        <v>396893.33</v>
      </c>
      <c r="T1601" s="745">
        <v>635029.32999999996</v>
      </c>
    </row>
    <row r="1602" spans="1:20">
      <c r="A1602" s="744">
        <v>9</v>
      </c>
      <c r="B1602" s="744" t="s">
        <v>1672</v>
      </c>
      <c r="C1602" s="744"/>
      <c r="D1602" s="744" t="s">
        <v>1228</v>
      </c>
      <c r="E1602" s="744" t="s">
        <v>1625</v>
      </c>
      <c r="F1602" s="744" t="s">
        <v>712</v>
      </c>
      <c r="G1602" s="745">
        <v>122533.37</v>
      </c>
      <c r="H1602" s="745">
        <v>214433.39</v>
      </c>
      <c r="I1602" s="745">
        <v>158657.53</v>
      </c>
      <c r="J1602" s="745">
        <v>277650.68</v>
      </c>
      <c r="K1602" s="745">
        <v>189354.42</v>
      </c>
      <c r="L1602" s="745">
        <v>331370.23999999999</v>
      </c>
      <c r="M1602" s="745">
        <v>225334.31</v>
      </c>
      <c r="N1602" s="745">
        <v>394335.04</v>
      </c>
      <c r="O1602" s="745">
        <v>264982.40999999997</v>
      </c>
      <c r="P1602" s="745">
        <v>463719.22</v>
      </c>
      <c r="Q1602" s="745">
        <v>290417.91999999998</v>
      </c>
      <c r="R1602" s="745">
        <v>508231.37</v>
      </c>
      <c r="S1602" s="745">
        <v>314893.78999999998</v>
      </c>
      <c r="T1602" s="745">
        <v>551064.14</v>
      </c>
    </row>
    <row r="1603" spans="1:20">
      <c r="A1603" s="744">
        <v>9</v>
      </c>
      <c r="B1603" s="744" t="s">
        <v>1672</v>
      </c>
      <c r="C1603" s="744"/>
      <c r="D1603" s="744" t="s">
        <v>1228</v>
      </c>
      <c r="E1603" s="744" t="s">
        <v>1625</v>
      </c>
      <c r="F1603" s="744" t="s">
        <v>719</v>
      </c>
      <c r="G1603" s="745">
        <v>98040.04</v>
      </c>
      <c r="H1603" s="745">
        <v>171570.06</v>
      </c>
      <c r="I1603" s="745">
        <v>128011.3</v>
      </c>
      <c r="J1603" s="745">
        <v>224019.78</v>
      </c>
      <c r="K1603" s="745">
        <v>154637.82999999999</v>
      </c>
      <c r="L1603" s="745">
        <v>270616.21000000002</v>
      </c>
      <c r="M1603" s="745">
        <v>188413.79</v>
      </c>
      <c r="N1603" s="745">
        <v>329724.13</v>
      </c>
      <c r="O1603" s="745">
        <v>223128.95</v>
      </c>
      <c r="P1603" s="745">
        <v>390475.67</v>
      </c>
      <c r="Q1603" s="745">
        <v>245643.68</v>
      </c>
      <c r="R1603" s="745">
        <v>429876.45</v>
      </c>
      <c r="S1603" s="745">
        <v>266611.68</v>
      </c>
      <c r="T1603" s="745">
        <v>466570.45</v>
      </c>
    </row>
    <row r="1604" spans="1:20">
      <c r="A1604" s="744">
        <v>9</v>
      </c>
      <c r="B1604" s="744" t="s">
        <v>1672</v>
      </c>
      <c r="C1604" s="744"/>
      <c r="D1604" s="744" t="s">
        <v>1228</v>
      </c>
      <c r="E1604" s="744" t="s">
        <v>1625</v>
      </c>
      <c r="F1604" s="744" t="s">
        <v>726</v>
      </c>
      <c r="G1604" s="745">
        <v>95041.67</v>
      </c>
      <c r="H1604" s="745">
        <v>166322.92000000001</v>
      </c>
      <c r="I1604" s="745">
        <v>129937.67</v>
      </c>
      <c r="J1604" s="745">
        <v>227390.93</v>
      </c>
      <c r="K1604" s="745">
        <v>164788.15</v>
      </c>
      <c r="L1604" s="745">
        <v>288379.27</v>
      </c>
      <c r="M1604" s="745">
        <v>217457.1</v>
      </c>
      <c r="N1604" s="745">
        <v>380549.92</v>
      </c>
      <c r="O1604" s="745">
        <v>269702.21000000002</v>
      </c>
      <c r="P1604" s="745">
        <v>471978.87</v>
      </c>
      <c r="Q1604" s="745">
        <v>304061.36</v>
      </c>
      <c r="R1604" s="745">
        <v>532107.38</v>
      </c>
      <c r="S1604" s="745">
        <v>338043.77</v>
      </c>
      <c r="T1604" s="745">
        <v>591576.6</v>
      </c>
    </row>
    <row r="1605" spans="1:20">
      <c r="A1605" s="744">
        <v>9</v>
      </c>
      <c r="B1605" s="744" t="s">
        <v>1672</v>
      </c>
      <c r="C1605" s="744"/>
      <c r="D1605" s="744" t="s">
        <v>1228</v>
      </c>
      <c r="E1605" s="744" t="s">
        <v>1625</v>
      </c>
      <c r="F1605" s="744" t="s">
        <v>301</v>
      </c>
      <c r="G1605" s="745">
        <v>99669.24</v>
      </c>
      <c r="H1605" s="745">
        <v>159470.79</v>
      </c>
      <c r="I1605" s="745">
        <v>139536.94</v>
      </c>
      <c r="J1605" s="745">
        <v>223259.11</v>
      </c>
      <c r="K1605" s="745">
        <v>179404.64</v>
      </c>
      <c r="L1605" s="745">
        <v>287047.42</v>
      </c>
      <c r="M1605" s="745">
        <v>239206.18</v>
      </c>
      <c r="N1605" s="745">
        <v>382729.9</v>
      </c>
      <c r="O1605" s="745">
        <v>299007.73</v>
      </c>
      <c r="P1605" s="745">
        <v>478412.37</v>
      </c>
      <c r="Q1605" s="745">
        <v>338875.42</v>
      </c>
      <c r="R1605" s="745">
        <v>542200.68999999994</v>
      </c>
      <c r="S1605" s="745">
        <v>378743.12</v>
      </c>
      <c r="T1605" s="745">
        <v>605989</v>
      </c>
    </row>
    <row r="1606" spans="1:20">
      <c r="A1606" s="744">
        <v>9</v>
      </c>
      <c r="B1606" s="744" t="s">
        <v>1672</v>
      </c>
      <c r="C1606" s="744"/>
      <c r="D1606" s="744" t="s">
        <v>1228</v>
      </c>
      <c r="E1606" s="744" t="s">
        <v>1634</v>
      </c>
      <c r="F1606" s="744" t="s">
        <v>712</v>
      </c>
      <c r="G1606" s="745">
        <v>122039.55</v>
      </c>
      <c r="H1606" s="745">
        <v>213569.21</v>
      </c>
      <c r="I1606" s="745">
        <v>158101.07</v>
      </c>
      <c r="J1606" s="745">
        <v>276676.88</v>
      </c>
      <c r="K1606" s="745">
        <v>188760.5</v>
      </c>
      <c r="L1606" s="745">
        <v>330330.88</v>
      </c>
      <c r="M1606" s="745">
        <v>224728.43</v>
      </c>
      <c r="N1606" s="745">
        <v>393274.75</v>
      </c>
      <c r="O1606" s="745">
        <v>264333.93</v>
      </c>
      <c r="P1606" s="745">
        <v>462584.37</v>
      </c>
      <c r="Q1606" s="745">
        <v>289744.09000000003</v>
      </c>
      <c r="R1606" s="745">
        <v>507052.15</v>
      </c>
      <c r="S1606" s="745">
        <v>314230.28999999998</v>
      </c>
      <c r="T1606" s="745">
        <v>549903.01</v>
      </c>
    </row>
    <row r="1607" spans="1:20">
      <c r="A1607" s="744">
        <v>9</v>
      </c>
      <c r="B1607" s="744" t="s">
        <v>1672</v>
      </c>
      <c r="C1607" s="744"/>
      <c r="D1607" s="744" t="s">
        <v>1228</v>
      </c>
      <c r="E1607" s="744" t="s">
        <v>1634</v>
      </c>
      <c r="F1607" s="744" t="s">
        <v>719</v>
      </c>
      <c r="G1607" s="745">
        <v>97120.24</v>
      </c>
      <c r="H1607" s="745">
        <v>169960.43</v>
      </c>
      <c r="I1607" s="745">
        <v>126921.87</v>
      </c>
      <c r="J1607" s="745">
        <v>222113.27</v>
      </c>
      <c r="K1607" s="745">
        <v>153440.15</v>
      </c>
      <c r="L1607" s="745">
        <v>268520.26</v>
      </c>
      <c r="M1607" s="745">
        <v>187165.81</v>
      </c>
      <c r="N1607" s="745">
        <v>327540.17</v>
      </c>
      <c r="O1607" s="745">
        <v>221752.58</v>
      </c>
      <c r="P1607" s="745">
        <v>388067.02</v>
      </c>
      <c r="Q1607" s="745">
        <v>244191.16</v>
      </c>
      <c r="R1607" s="745">
        <v>427334.53</v>
      </c>
      <c r="S1607" s="745">
        <v>265108.49</v>
      </c>
      <c r="T1607" s="745">
        <v>463939.86</v>
      </c>
    </row>
    <row r="1608" spans="1:20">
      <c r="A1608" s="744">
        <v>9</v>
      </c>
      <c r="B1608" s="744" t="s">
        <v>1672</v>
      </c>
      <c r="C1608" s="744"/>
      <c r="D1608" s="744" t="s">
        <v>1228</v>
      </c>
      <c r="E1608" s="744" t="s">
        <v>1634</v>
      </c>
      <c r="F1608" s="744" t="s">
        <v>726</v>
      </c>
      <c r="G1608" s="745">
        <v>93757.45</v>
      </c>
      <c r="H1608" s="745">
        <v>164075.53</v>
      </c>
      <c r="I1608" s="745">
        <v>128085.49</v>
      </c>
      <c r="J1608" s="745">
        <v>224149.6</v>
      </c>
      <c r="K1608" s="745">
        <v>162367.22</v>
      </c>
      <c r="L1608" s="745">
        <v>284142.63</v>
      </c>
      <c r="M1608" s="745">
        <v>214189.87</v>
      </c>
      <c r="N1608" s="745">
        <v>374832.27</v>
      </c>
      <c r="O1608" s="745">
        <v>265581.32</v>
      </c>
      <c r="P1608" s="745">
        <v>464767.31</v>
      </c>
      <c r="Q1608" s="745">
        <v>299363.17</v>
      </c>
      <c r="R1608" s="745">
        <v>523885.55</v>
      </c>
      <c r="S1608" s="745">
        <v>332761.73</v>
      </c>
      <c r="T1608" s="745">
        <v>582333.03</v>
      </c>
    </row>
    <row r="1609" spans="1:20">
      <c r="A1609" s="744">
        <v>9</v>
      </c>
      <c r="B1609" s="744" t="s">
        <v>1672</v>
      </c>
      <c r="C1609" s="744"/>
      <c r="D1609" s="744" t="s">
        <v>1228</v>
      </c>
      <c r="E1609" s="744" t="s">
        <v>1634</v>
      </c>
      <c r="F1609" s="744" t="s">
        <v>301</v>
      </c>
      <c r="G1609" s="745">
        <v>98992.43</v>
      </c>
      <c r="H1609" s="745">
        <v>158387.89000000001</v>
      </c>
      <c r="I1609" s="745">
        <v>138589.4</v>
      </c>
      <c r="J1609" s="745">
        <v>221743.04</v>
      </c>
      <c r="K1609" s="745">
        <v>178186.37</v>
      </c>
      <c r="L1609" s="745">
        <v>285098.2</v>
      </c>
      <c r="M1609" s="745">
        <v>237581.83</v>
      </c>
      <c r="N1609" s="745">
        <v>380130.93</v>
      </c>
      <c r="O1609" s="745">
        <v>296977.28999999998</v>
      </c>
      <c r="P1609" s="745">
        <v>475163.67</v>
      </c>
      <c r="Q1609" s="745">
        <v>336574.26</v>
      </c>
      <c r="R1609" s="745">
        <v>538518.81999999995</v>
      </c>
      <c r="S1609" s="745">
        <v>376171.23</v>
      </c>
      <c r="T1609" s="745">
        <v>601873.98</v>
      </c>
    </row>
    <row r="1610" spans="1:20">
      <c r="A1610" s="744">
        <v>9</v>
      </c>
      <c r="B1610" s="744" t="s">
        <v>1672</v>
      </c>
      <c r="C1610" s="744"/>
      <c r="D1610" s="744" t="s">
        <v>1228</v>
      </c>
      <c r="E1610" s="744" t="s">
        <v>1639</v>
      </c>
      <c r="F1610" s="744" t="s">
        <v>712</v>
      </c>
      <c r="G1610" s="745">
        <v>145309.69</v>
      </c>
      <c r="H1610" s="745">
        <v>254291.96</v>
      </c>
      <c r="I1610" s="745">
        <v>188337.93</v>
      </c>
      <c r="J1610" s="745">
        <v>329591.38</v>
      </c>
      <c r="K1610" s="745">
        <v>224937.62</v>
      </c>
      <c r="L1610" s="745">
        <v>393640.83</v>
      </c>
      <c r="M1610" s="745">
        <v>267909.12</v>
      </c>
      <c r="N1610" s="745">
        <v>468840.96000000002</v>
      </c>
      <c r="O1610" s="745">
        <v>315194.48</v>
      </c>
      <c r="P1610" s="745">
        <v>551590.32999999996</v>
      </c>
      <c r="Q1610" s="745">
        <v>345534.04</v>
      </c>
      <c r="R1610" s="745">
        <v>604684.56999999995</v>
      </c>
      <c r="S1610" s="745">
        <v>374808.23</v>
      </c>
      <c r="T1610" s="745">
        <v>655914.4</v>
      </c>
    </row>
    <row r="1611" spans="1:20">
      <c r="A1611" s="744">
        <v>9</v>
      </c>
      <c r="B1611" s="744" t="s">
        <v>1672</v>
      </c>
      <c r="C1611" s="744"/>
      <c r="D1611" s="744" t="s">
        <v>1228</v>
      </c>
      <c r="E1611" s="744" t="s">
        <v>1639</v>
      </c>
      <c r="F1611" s="744" t="s">
        <v>719</v>
      </c>
      <c r="G1611" s="745">
        <v>115065.75</v>
      </c>
      <c r="H1611" s="745">
        <v>201365.06</v>
      </c>
      <c r="I1611" s="745">
        <v>150496.5</v>
      </c>
      <c r="J1611" s="745">
        <v>263368.87</v>
      </c>
      <c r="K1611" s="745">
        <v>182070.18</v>
      </c>
      <c r="L1611" s="745">
        <v>318622.81</v>
      </c>
      <c r="M1611" s="745">
        <v>222320.3</v>
      </c>
      <c r="N1611" s="745">
        <v>389060.53</v>
      </c>
      <c r="O1611" s="745">
        <v>263514.55</v>
      </c>
      <c r="P1611" s="745">
        <v>461150.47</v>
      </c>
      <c r="Q1611" s="745">
        <v>290247.58</v>
      </c>
      <c r="R1611" s="745">
        <v>507933.27</v>
      </c>
      <c r="S1611" s="745">
        <v>315190.32</v>
      </c>
      <c r="T1611" s="745">
        <v>551583.06000000006</v>
      </c>
    </row>
    <row r="1612" spans="1:20">
      <c r="A1612" s="744">
        <v>9</v>
      </c>
      <c r="B1612" s="744" t="s">
        <v>1672</v>
      </c>
      <c r="C1612" s="744"/>
      <c r="D1612" s="744" t="s">
        <v>1228</v>
      </c>
      <c r="E1612" s="744" t="s">
        <v>1639</v>
      </c>
      <c r="F1612" s="744" t="s">
        <v>726</v>
      </c>
      <c r="G1612" s="745">
        <v>110650.49</v>
      </c>
      <c r="H1612" s="745">
        <v>193638.35</v>
      </c>
      <c r="I1612" s="745">
        <v>151057.34</v>
      </c>
      <c r="J1612" s="745">
        <v>264350.34999999998</v>
      </c>
      <c r="K1612" s="745">
        <v>191407.98</v>
      </c>
      <c r="L1612" s="745">
        <v>334963.96999999997</v>
      </c>
      <c r="M1612" s="745">
        <v>252419.49</v>
      </c>
      <c r="N1612" s="745">
        <v>441734.11</v>
      </c>
      <c r="O1612" s="745">
        <v>312907.65999999997</v>
      </c>
      <c r="P1612" s="745">
        <v>547588.41</v>
      </c>
      <c r="Q1612" s="745">
        <v>352651.62</v>
      </c>
      <c r="R1612" s="745">
        <v>617140.32999999996</v>
      </c>
      <c r="S1612" s="745">
        <v>391930.38</v>
      </c>
      <c r="T1612" s="745">
        <v>685878.16</v>
      </c>
    </row>
    <row r="1613" spans="1:20">
      <c r="A1613" s="744">
        <v>9</v>
      </c>
      <c r="B1613" s="744" t="s">
        <v>1672</v>
      </c>
      <c r="C1613" s="744"/>
      <c r="D1613" s="744" t="s">
        <v>1228</v>
      </c>
      <c r="E1613" s="744" t="s">
        <v>1639</v>
      </c>
      <c r="F1613" s="744" t="s">
        <v>301</v>
      </c>
      <c r="G1613" s="745">
        <v>117567.49</v>
      </c>
      <c r="H1613" s="745">
        <v>188107.99</v>
      </c>
      <c r="I1613" s="745">
        <v>164594.49</v>
      </c>
      <c r="J1613" s="745">
        <v>263351.18</v>
      </c>
      <c r="K1613" s="745">
        <v>211621.48</v>
      </c>
      <c r="L1613" s="745">
        <v>338594.38</v>
      </c>
      <c r="M1613" s="745">
        <v>282161.98</v>
      </c>
      <c r="N1613" s="745">
        <v>451459.17</v>
      </c>
      <c r="O1613" s="745">
        <v>352702.47</v>
      </c>
      <c r="P1613" s="745">
        <v>564323.96</v>
      </c>
      <c r="Q1613" s="745">
        <v>399729.47</v>
      </c>
      <c r="R1613" s="745">
        <v>639567.16</v>
      </c>
      <c r="S1613" s="745">
        <v>446756.46</v>
      </c>
      <c r="T1613" s="745">
        <v>714810.35</v>
      </c>
    </row>
    <row r="1614" spans="1:20">
      <c r="A1614" s="744">
        <v>9</v>
      </c>
      <c r="B1614" s="744" t="s">
        <v>1672</v>
      </c>
      <c r="C1614" s="744"/>
      <c r="D1614" s="744" t="s">
        <v>1228</v>
      </c>
      <c r="E1614" s="744" t="s">
        <v>1645</v>
      </c>
      <c r="F1614" s="744" t="s">
        <v>712</v>
      </c>
      <c r="G1614" s="745">
        <v>143114.32</v>
      </c>
      <c r="H1614" s="745">
        <v>250450.06</v>
      </c>
      <c r="I1614" s="745">
        <v>185430.03</v>
      </c>
      <c r="J1614" s="745">
        <v>324502.55</v>
      </c>
      <c r="K1614" s="745">
        <v>221411.83</v>
      </c>
      <c r="L1614" s="745">
        <v>387470.7</v>
      </c>
      <c r="M1614" s="745">
        <v>263633.94</v>
      </c>
      <c r="N1614" s="745">
        <v>461359.4</v>
      </c>
      <c r="O1614" s="745">
        <v>310116.68</v>
      </c>
      <c r="P1614" s="745">
        <v>542704.18999999994</v>
      </c>
      <c r="Q1614" s="745">
        <v>339939.78</v>
      </c>
      <c r="R1614" s="745">
        <v>594894.62</v>
      </c>
      <c r="S1614" s="745">
        <v>368689.65</v>
      </c>
      <c r="T1614" s="745">
        <v>645206.89</v>
      </c>
    </row>
    <row r="1615" spans="1:20">
      <c r="A1615" s="744">
        <v>9</v>
      </c>
      <c r="B1615" s="744" t="s">
        <v>1672</v>
      </c>
      <c r="C1615" s="744"/>
      <c r="D1615" s="744" t="s">
        <v>1228</v>
      </c>
      <c r="E1615" s="744" t="s">
        <v>1645</v>
      </c>
      <c r="F1615" s="744" t="s">
        <v>719</v>
      </c>
      <c r="G1615" s="745">
        <v>113722.32</v>
      </c>
      <c r="H1615" s="745">
        <v>199014.06</v>
      </c>
      <c r="I1615" s="745">
        <v>148654.54999999999</v>
      </c>
      <c r="J1615" s="745">
        <v>260145.46</v>
      </c>
      <c r="K1615" s="745">
        <v>179751.92</v>
      </c>
      <c r="L1615" s="745">
        <v>314565.84999999998</v>
      </c>
      <c r="M1615" s="745">
        <v>219329.32</v>
      </c>
      <c r="N1615" s="745">
        <v>383826.3</v>
      </c>
      <c r="O1615" s="745">
        <v>259892.53</v>
      </c>
      <c r="P1615" s="745">
        <v>454811.92</v>
      </c>
      <c r="Q1615" s="745">
        <v>286210.69</v>
      </c>
      <c r="R1615" s="745">
        <v>500868.71</v>
      </c>
      <c r="S1615" s="745">
        <v>310751.12</v>
      </c>
      <c r="T1615" s="745">
        <v>543814.46</v>
      </c>
    </row>
    <row r="1616" spans="1:20">
      <c r="A1616" s="744">
        <v>9</v>
      </c>
      <c r="B1616" s="744" t="s">
        <v>1672</v>
      </c>
      <c r="C1616" s="744"/>
      <c r="D1616" s="744" t="s">
        <v>1228</v>
      </c>
      <c r="E1616" s="744" t="s">
        <v>1645</v>
      </c>
      <c r="F1616" s="744" t="s">
        <v>726</v>
      </c>
      <c r="G1616" s="745">
        <v>109657.22</v>
      </c>
      <c r="H1616" s="745">
        <v>191900.14</v>
      </c>
      <c r="I1616" s="745">
        <v>149775.32</v>
      </c>
      <c r="J1616" s="745">
        <v>262106.8</v>
      </c>
      <c r="K1616" s="745">
        <v>189838.78</v>
      </c>
      <c r="L1616" s="745">
        <v>332217.87</v>
      </c>
      <c r="M1616" s="745">
        <v>250405.85</v>
      </c>
      <c r="N1616" s="745">
        <v>438210.23</v>
      </c>
      <c r="O1616" s="745">
        <v>310464.31</v>
      </c>
      <c r="P1616" s="745">
        <v>543312.55000000005</v>
      </c>
      <c r="Q1616" s="745">
        <v>349938.18</v>
      </c>
      <c r="R1616" s="745">
        <v>612391.81999999995</v>
      </c>
      <c r="S1616" s="745">
        <v>388959.96</v>
      </c>
      <c r="T1616" s="745">
        <v>680679.93</v>
      </c>
    </row>
    <row r="1617" spans="1:20">
      <c r="A1617" s="744">
        <v>9</v>
      </c>
      <c r="B1617" s="744" t="s">
        <v>1672</v>
      </c>
      <c r="C1617" s="744"/>
      <c r="D1617" s="744" t="s">
        <v>1228</v>
      </c>
      <c r="E1617" s="744" t="s">
        <v>1645</v>
      </c>
      <c r="F1617" s="744" t="s">
        <v>301</v>
      </c>
      <c r="G1617" s="745">
        <v>115998.39</v>
      </c>
      <c r="H1617" s="745">
        <v>185597.43</v>
      </c>
      <c r="I1617" s="745">
        <v>162397.75</v>
      </c>
      <c r="J1617" s="745">
        <v>259836.4</v>
      </c>
      <c r="K1617" s="745">
        <v>208797.1</v>
      </c>
      <c r="L1617" s="745">
        <v>334075.37</v>
      </c>
      <c r="M1617" s="745">
        <v>278396.14</v>
      </c>
      <c r="N1617" s="745">
        <v>445433.83</v>
      </c>
      <c r="O1617" s="745">
        <v>347995.17</v>
      </c>
      <c r="P1617" s="745">
        <v>556792.29</v>
      </c>
      <c r="Q1617" s="745">
        <v>394394.53</v>
      </c>
      <c r="R1617" s="745">
        <v>631031.26</v>
      </c>
      <c r="S1617" s="745">
        <v>440793.89</v>
      </c>
      <c r="T1617" s="745">
        <v>705270.23</v>
      </c>
    </row>
    <row r="1618" spans="1:20">
      <c r="A1618" s="744">
        <v>9</v>
      </c>
      <c r="B1618" s="744" t="s">
        <v>1672</v>
      </c>
      <c r="C1618" s="744"/>
      <c r="D1618" s="744" t="s">
        <v>1228</v>
      </c>
      <c r="E1618" s="744" t="s">
        <v>1649</v>
      </c>
      <c r="F1618" s="744" t="s">
        <v>712</v>
      </c>
      <c r="G1618" s="745">
        <v>125222.56</v>
      </c>
      <c r="H1618" s="745">
        <v>219139.48</v>
      </c>
      <c r="I1618" s="745">
        <v>162121.89000000001</v>
      </c>
      <c r="J1618" s="745">
        <v>283713.3</v>
      </c>
      <c r="K1618" s="745">
        <v>193474.13</v>
      </c>
      <c r="L1618" s="745">
        <v>338579.73</v>
      </c>
      <c r="M1618" s="745">
        <v>230215.36</v>
      </c>
      <c r="N1618" s="745">
        <v>402876.88</v>
      </c>
      <c r="O1618" s="745">
        <v>270708.69</v>
      </c>
      <c r="P1618" s="745">
        <v>473740.21</v>
      </c>
      <c r="Q1618" s="745">
        <v>296686.02</v>
      </c>
      <c r="R1618" s="745">
        <v>519200.54</v>
      </c>
      <c r="S1618" s="745">
        <v>321675.88</v>
      </c>
      <c r="T1618" s="745">
        <v>562932.79</v>
      </c>
    </row>
    <row r="1619" spans="1:20">
      <c r="A1619" s="744">
        <v>9</v>
      </c>
      <c r="B1619" s="744" t="s">
        <v>1672</v>
      </c>
      <c r="C1619" s="744"/>
      <c r="D1619" s="744" t="s">
        <v>1228</v>
      </c>
      <c r="E1619" s="744" t="s">
        <v>1649</v>
      </c>
      <c r="F1619" s="744" t="s">
        <v>719</v>
      </c>
      <c r="G1619" s="745">
        <v>100303.26</v>
      </c>
      <c r="H1619" s="745">
        <v>175530.7</v>
      </c>
      <c r="I1619" s="745">
        <v>130942.68</v>
      </c>
      <c r="J1619" s="745">
        <v>229149.69</v>
      </c>
      <c r="K1619" s="745">
        <v>158153.78</v>
      </c>
      <c r="L1619" s="745">
        <v>276769.11</v>
      </c>
      <c r="M1619" s="745">
        <v>192652.75</v>
      </c>
      <c r="N1619" s="745">
        <v>337142.31</v>
      </c>
      <c r="O1619" s="745">
        <v>228127.34</v>
      </c>
      <c r="P1619" s="745">
        <v>399222.85</v>
      </c>
      <c r="Q1619" s="745">
        <v>251133.1</v>
      </c>
      <c r="R1619" s="745">
        <v>439482.92</v>
      </c>
      <c r="S1619" s="745">
        <v>272554.08</v>
      </c>
      <c r="T1619" s="745">
        <v>476969.64</v>
      </c>
    </row>
    <row r="1620" spans="1:20">
      <c r="A1620" s="744">
        <v>9</v>
      </c>
      <c r="B1620" s="744" t="s">
        <v>1672</v>
      </c>
      <c r="C1620" s="744"/>
      <c r="D1620" s="744" t="s">
        <v>1228</v>
      </c>
      <c r="E1620" s="744" t="s">
        <v>1649</v>
      </c>
      <c r="F1620" s="744" t="s">
        <v>726</v>
      </c>
      <c r="G1620" s="745">
        <v>97319.15</v>
      </c>
      <c r="H1620" s="745">
        <v>170308.52</v>
      </c>
      <c r="I1620" s="745">
        <v>133071.88</v>
      </c>
      <c r="J1620" s="745">
        <v>232875.79</v>
      </c>
      <c r="K1620" s="745">
        <v>168778.29</v>
      </c>
      <c r="L1620" s="745">
        <v>295362.01</v>
      </c>
      <c r="M1620" s="745">
        <v>222737.97</v>
      </c>
      <c r="N1620" s="745">
        <v>389791.45</v>
      </c>
      <c r="O1620" s="745">
        <v>276266.45</v>
      </c>
      <c r="P1620" s="745">
        <v>483466.28</v>
      </c>
      <c r="Q1620" s="745">
        <v>311472.98</v>
      </c>
      <c r="R1620" s="745">
        <v>545077.72</v>
      </c>
      <c r="S1620" s="745">
        <v>346296.23</v>
      </c>
      <c r="T1620" s="745">
        <v>606018.4</v>
      </c>
    </row>
    <row r="1621" spans="1:20">
      <c r="A1621" s="744">
        <v>9</v>
      </c>
      <c r="B1621" s="744" t="s">
        <v>1672</v>
      </c>
      <c r="C1621" s="744"/>
      <c r="D1621" s="744" t="s">
        <v>1228</v>
      </c>
      <c r="E1621" s="744" t="s">
        <v>1649</v>
      </c>
      <c r="F1621" s="744" t="s">
        <v>301</v>
      </c>
      <c r="G1621" s="745">
        <v>101915.16</v>
      </c>
      <c r="H1621" s="745">
        <v>163064.25</v>
      </c>
      <c r="I1621" s="745">
        <v>142681.22</v>
      </c>
      <c r="J1621" s="745">
        <v>228289.95</v>
      </c>
      <c r="K1621" s="745">
        <v>183447.28</v>
      </c>
      <c r="L1621" s="745">
        <v>293515.65000000002</v>
      </c>
      <c r="M1621" s="745">
        <v>244596.37</v>
      </c>
      <c r="N1621" s="745">
        <v>391354.2</v>
      </c>
      <c r="O1621" s="745">
        <v>305745.46999999997</v>
      </c>
      <c r="P1621" s="745">
        <v>489192.75</v>
      </c>
      <c r="Q1621" s="745">
        <v>346511.53</v>
      </c>
      <c r="R1621" s="745">
        <v>554418.44999999995</v>
      </c>
      <c r="S1621" s="745">
        <v>387277.59</v>
      </c>
      <c r="T1621" s="745">
        <v>619644.15</v>
      </c>
    </row>
    <row r="1622" spans="1:20">
      <c r="A1622" s="744">
        <v>9</v>
      </c>
      <c r="B1622" s="744" t="s">
        <v>1672</v>
      </c>
      <c r="C1622" s="744"/>
      <c r="D1622" s="744" t="s">
        <v>1228</v>
      </c>
      <c r="E1622" s="744" t="s">
        <v>1652</v>
      </c>
      <c r="F1622" s="744" t="s">
        <v>712</v>
      </c>
      <c r="G1622" s="745">
        <v>140918.95000000001</v>
      </c>
      <c r="H1622" s="745">
        <v>246608.16</v>
      </c>
      <c r="I1622" s="745">
        <v>182522.13</v>
      </c>
      <c r="J1622" s="745">
        <v>319413.71999999997</v>
      </c>
      <c r="K1622" s="745">
        <v>217886.04</v>
      </c>
      <c r="L1622" s="745">
        <v>381300.56</v>
      </c>
      <c r="M1622" s="745">
        <v>259358.77</v>
      </c>
      <c r="N1622" s="745">
        <v>453877.84</v>
      </c>
      <c r="O1622" s="745">
        <v>305038.89</v>
      </c>
      <c r="P1622" s="745">
        <v>533818.05000000005</v>
      </c>
      <c r="Q1622" s="745">
        <v>334345.53000000003</v>
      </c>
      <c r="R1622" s="745">
        <v>585104.67000000004</v>
      </c>
      <c r="S1622" s="745">
        <v>362571.07</v>
      </c>
      <c r="T1622" s="745">
        <v>634499.38</v>
      </c>
    </row>
    <row r="1623" spans="1:20">
      <c r="A1623" s="744">
        <v>9</v>
      </c>
      <c r="B1623" s="744" t="s">
        <v>1672</v>
      </c>
      <c r="C1623" s="744"/>
      <c r="D1623" s="744" t="s">
        <v>1228</v>
      </c>
      <c r="E1623" s="744" t="s">
        <v>1652</v>
      </c>
      <c r="F1623" s="744" t="s">
        <v>719</v>
      </c>
      <c r="G1623" s="745">
        <v>112378.89</v>
      </c>
      <c r="H1623" s="745">
        <v>196663.05</v>
      </c>
      <c r="I1623" s="745">
        <v>146812.6</v>
      </c>
      <c r="J1623" s="745">
        <v>256922.06</v>
      </c>
      <c r="K1623" s="745">
        <v>177433.66</v>
      </c>
      <c r="L1623" s="745">
        <v>310508.90000000002</v>
      </c>
      <c r="M1623" s="745">
        <v>216338.33</v>
      </c>
      <c r="N1623" s="745">
        <v>378592.08</v>
      </c>
      <c r="O1623" s="745">
        <v>256270.5</v>
      </c>
      <c r="P1623" s="745">
        <v>448473.38</v>
      </c>
      <c r="Q1623" s="745">
        <v>282173.8</v>
      </c>
      <c r="R1623" s="745">
        <v>493804.15</v>
      </c>
      <c r="S1623" s="745">
        <v>306311.92</v>
      </c>
      <c r="T1623" s="745">
        <v>536045.85</v>
      </c>
    </row>
    <row r="1624" spans="1:20">
      <c r="A1624" s="744">
        <v>9</v>
      </c>
      <c r="B1624" s="744" t="s">
        <v>1672</v>
      </c>
      <c r="C1624" s="744"/>
      <c r="D1624" s="744" t="s">
        <v>1228</v>
      </c>
      <c r="E1624" s="744" t="s">
        <v>1652</v>
      </c>
      <c r="F1624" s="744" t="s">
        <v>726</v>
      </c>
      <c r="G1624" s="745">
        <v>108663.96</v>
      </c>
      <c r="H1624" s="745">
        <v>190161.93</v>
      </c>
      <c r="I1624" s="745">
        <v>148493.29</v>
      </c>
      <c r="J1624" s="745">
        <v>259863.26</v>
      </c>
      <c r="K1624" s="745">
        <v>188269.58</v>
      </c>
      <c r="L1624" s="745">
        <v>329471.76</v>
      </c>
      <c r="M1624" s="745">
        <v>248392.2</v>
      </c>
      <c r="N1624" s="745">
        <v>434686.35</v>
      </c>
      <c r="O1624" s="745">
        <v>308020.96999999997</v>
      </c>
      <c r="P1624" s="745">
        <v>539036.68999999994</v>
      </c>
      <c r="Q1624" s="745">
        <v>347224.75</v>
      </c>
      <c r="R1624" s="745">
        <v>607643.30000000005</v>
      </c>
      <c r="S1624" s="745">
        <v>385989.54</v>
      </c>
      <c r="T1624" s="745">
        <v>675481.7</v>
      </c>
    </row>
    <row r="1625" spans="1:20">
      <c r="A1625" s="744">
        <v>9</v>
      </c>
      <c r="B1625" s="744" t="s">
        <v>1672</v>
      </c>
      <c r="C1625" s="744"/>
      <c r="D1625" s="744" t="s">
        <v>1228</v>
      </c>
      <c r="E1625" s="744" t="s">
        <v>1652</v>
      </c>
      <c r="F1625" s="744" t="s">
        <v>301</v>
      </c>
      <c r="G1625" s="745">
        <v>114429.29</v>
      </c>
      <c r="H1625" s="745">
        <v>183086.87</v>
      </c>
      <c r="I1625" s="745">
        <v>160201.01</v>
      </c>
      <c r="J1625" s="745">
        <v>256321.62</v>
      </c>
      <c r="K1625" s="745">
        <v>205972.73</v>
      </c>
      <c r="L1625" s="745">
        <v>329556.37</v>
      </c>
      <c r="M1625" s="745">
        <v>274630.3</v>
      </c>
      <c r="N1625" s="745">
        <v>439408.49</v>
      </c>
      <c r="O1625" s="745">
        <v>343287.88</v>
      </c>
      <c r="P1625" s="745">
        <v>549260.61</v>
      </c>
      <c r="Q1625" s="745">
        <v>389059.6</v>
      </c>
      <c r="R1625" s="745">
        <v>622495.36</v>
      </c>
      <c r="S1625" s="745">
        <v>434831.31</v>
      </c>
      <c r="T1625" s="745">
        <v>695730.11</v>
      </c>
    </row>
    <row r="1626" spans="1:20">
      <c r="A1626" s="744">
        <v>9</v>
      </c>
      <c r="B1626" s="744" t="s">
        <v>1672</v>
      </c>
      <c r="C1626" s="744"/>
      <c r="D1626" s="744" t="s">
        <v>1228</v>
      </c>
      <c r="E1626" s="744" t="s">
        <v>1655</v>
      </c>
      <c r="F1626" s="744" t="s">
        <v>712</v>
      </c>
      <c r="G1626" s="745">
        <v>125826.43</v>
      </c>
      <c r="H1626" s="745">
        <v>220196.26</v>
      </c>
      <c r="I1626" s="745">
        <v>163019.39000000001</v>
      </c>
      <c r="J1626" s="745">
        <v>285283.94</v>
      </c>
      <c r="K1626" s="745">
        <v>194643.12</v>
      </c>
      <c r="L1626" s="745">
        <v>340625.46</v>
      </c>
      <c r="M1626" s="745">
        <v>231747.08</v>
      </c>
      <c r="N1626" s="745">
        <v>405557.4</v>
      </c>
      <c r="O1626" s="745">
        <v>272599.12</v>
      </c>
      <c r="P1626" s="745">
        <v>477048.46</v>
      </c>
      <c r="Q1626" s="745">
        <v>298809.33</v>
      </c>
      <c r="R1626" s="745">
        <v>522916.32</v>
      </c>
      <c r="S1626" s="745">
        <v>324071.67999999999</v>
      </c>
      <c r="T1626" s="745">
        <v>567125.43999999994</v>
      </c>
    </row>
    <row r="1627" spans="1:20">
      <c r="A1627" s="744">
        <v>9</v>
      </c>
      <c r="B1627" s="744" t="s">
        <v>1672</v>
      </c>
      <c r="C1627" s="744"/>
      <c r="D1627" s="744" t="s">
        <v>1228</v>
      </c>
      <c r="E1627" s="744" t="s">
        <v>1655</v>
      </c>
      <c r="F1627" s="744" t="s">
        <v>719</v>
      </c>
      <c r="G1627" s="745">
        <v>100055.19</v>
      </c>
      <c r="H1627" s="745">
        <v>175096.58</v>
      </c>
      <c r="I1627" s="745">
        <v>130774.23</v>
      </c>
      <c r="J1627" s="745">
        <v>228854.9</v>
      </c>
      <c r="K1627" s="745">
        <v>158115.23000000001</v>
      </c>
      <c r="L1627" s="745">
        <v>276701.65000000002</v>
      </c>
      <c r="M1627" s="745">
        <v>192900.27</v>
      </c>
      <c r="N1627" s="745">
        <v>337575.48</v>
      </c>
      <c r="O1627" s="745">
        <v>228562</v>
      </c>
      <c r="P1627" s="745">
        <v>399983.5</v>
      </c>
      <c r="Q1627" s="745">
        <v>251699.03</v>
      </c>
      <c r="R1627" s="745">
        <v>440473.31</v>
      </c>
      <c r="S1627" s="745">
        <v>273270.5</v>
      </c>
      <c r="T1627" s="745">
        <v>478223.38</v>
      </c>
    </row>
    <row r="1628" spans="1:20">
      <c r="A1628" s="744">
        <v>9</v>
      </c>
      <c r="B1628" s="744" t="s">
        <v>1672</v>
      </c>
      <c r="C1628" s="744"/>
      <c r="D1628" s="744" t="s">
        <v>1228</v>
      </c>
      <c r="E1628" s="744" t="s">
        <v>1655</v>
      </c>
      <c r="F1628" s="744" t="s">
        <v>726</v>
      </c>
      <c r="G1628" s="745">
        <v>96531.57</v>
      </c>
      <c r="H1628" s="745">
        <v>168930.24</v>
      </c>
      <c r="I1628" s="745">
        <v>131860.71</v>
      </c>
      <c r="J1628" s="745">
        <v>230756.25</v>
      </c>
      <c r="K1628" s="745">
        <v>167141.96</v>
      </c>
      <c r="L1628" s="745">
        <v>292498.43</v>
      </c>
      <c r="M1628" s="745">
        <v>220477.57</v>
      </c>
      <c r="N1628" s="745">
        <v>385835.75</v>
      </c>
      <c r="O1628" s="745">
        <v>273367.24</v>
      </c>
      <c r="P1628" s="745">
        <v>478392.67</v>
      </c>
      <c r="Q1628" s="745">
        <v>308131.52</v>
      </c>
      <c r="R1628" s="745">
        <v>539230.16</v>
      </c>
      <c r="S1628" s="745">
        <v>342499.41</v>
      </c>
      <c r="T1628" s="745">
        <v>599373.96</v>
      </c>
    </row>
    <row r="1629" spans="1:20">
      <c r="A1629" s="744">
        <v>9</v>
      </c>
      <c r="B1629" s="744" t="s">
        <v>1672</v>
      </c>
      <c r="C1629" s="744"/>
      <c r="D1629" s="744" t="s">
        <v>1228</v>
      </c>
      <c r="E1629" s="744" t="s">
        <v>1655</v>
      </c>
      <c r="F1629" s="744" t="s">
        <v>301</v>
      </c>
      <c r="G1629" s="745">
        <v>102022.9</v>
      </c>
      <c r="H1629" s="745">
        <v>163236.64000000001</v>
      </c>
      <c r="I1629" s="745">
        <v>142832.04999999999</v>
      </c>
      <c r="J1629" s="745">
        <v>228531.29</v>
      </c>
      <c r="K1629" s="745">
        <v>183641.21</v>
      </c>
      <c r="L1629" s="745">
        <v>293825.94</v>
      </c>
      <c r="M1629" s="745">
        <v>244854.95</v>
      </c>
      <c r="N1629" s="745">
        <v>391767.92</v>
      </c>
      <c r="O1629" s="745">
        <v>306068.69</v>
      </c>
      <c r="P1629" s="745">
        <v>489709.91</v>
      </c>
      <c r="Q1629" s="745">
        <v>346877.84</v>
      </c>
      <c r="R1629" s="745">
        <v>555004.56000000006</v>
      </c>
      <c r="S1629" s="745">
        <v>387687</v>
      </c>
      <c r="T1629" s="745">
        <v>620299.21</v>
      </c>
    </row>
    <row r="1630" spans="1:20">
      <c r="A1630" s="744">
        <v>9</v>
      </c>
      <c r="B1630" s="744" t="s">
        <v>1672</v>
      </c>
      <c r="C1630" s="744"/>
      <c r="D1630" s="744" t="s">
        <v>1228</v>
      </c>
      <c r="E1630" s="744" t="s">
        <v>1657</v>
      </c>
      <c r="F1630" s="744" t="s">
        <v>712</v>
      </c>
      <c r="G1630" s="745">
        <v>132229.15</v>
      </c>
      <c r="H1630" s="745">
        <v>231401.02</v>
      </c>
      <c r="I1630" s="745">
        <v>171174.71</v>
      </c>
      <c r="J1630" s="745">
        <v>299555.74</v>
      </c>
      <c r="K1630" s="745">
        <v>204262.07</v>
      </c>
      <c r="L1630" s="745">
        <v>357458.63</v>
      </c>
      <c r="M1630" s="745">
        <v>243029.57</v>
      </c>
      <c r="N1630" s="745">
        <v>425301.75</v>
      </c>
      <c r="O1630" s="745">
        <v>285762.63</v>
      </c>
      <c r="P1630" s="745">
        <v>500084.61</v>
      </c>
      <c r="Q1630" s="745">
        <v>313176.36</v>
      </c>
      <c r="R1630" s="745">
        <v>548058.63</v>
      </c>
      <c r="S1630" s="745">
        <v>339540.3</v>
      </c>
      <c r="T1630" s="745">
        <v>594195.53</v>
      </c>
    </row>
    <row r="1631" spans="1:20">
      <c r="A1631" s="744">
        <v>9</v>
      </c>
      <c r="B1631" s="744" t="s">
        <v>1672</v>
      </c>
      <c r="C1631" s="744"/>
      <c r="D1631" s="744" t="s">
        <v>1228</v>
      </c>
      <c r="E1631" s="744" t="s">
        <v>1657</v>
      </c>
      <c r="F1631" s="744" t="s">
        <v>719</v>
      </c>
      <c r="G1631" s="745">
        <v>106031.93</v>
      </c>
      <c r="H1631" s="745">
        <v>185555.88</v>
      </c>
      <c r="I1631" s="745">
        <v>138396.56</v>
      </c>
      <c r="J1631" s="745">
        <v>242193.99</v>
      </c>
      <c r="K1631" s="745">
        <v>167130.41</v>
      </c>
      <c r="L1631" s="745">
        <v>292478.21999999997</v>
      </c>
      <c r="M1631" s="745">
        <v>203540.67</v>
      </c>
      <c r="N1631" s="745">
        <v>356196.17</v>
      </c>
      <c r="O1631" s="745">
        <v>240997.63</v>
      </c>
      <c r="P1631" s="745">
        <v>421745.85</v>
      </c>
      <c r="Q1631" s="745">
        <v>265287.39</v>
      </c>
      <c r="R1631" s="745">
        <v>464252.93</v>
      </c>
      <c r="S1631" s="745">
        <v>287899.44</v>
      </c>
      <c r="T1631" s="745">
        <v>503824.01</v>
      </c>
    </row>
    <row r="1632" spans="1:20">
      <c r="A1632" s="744">
        <v>9</v>
      </c>
      <c r="B1632" s="744" t="s">
        <v>1672</v>
      </c>
      <c r="C1632" s="744"/>
      <c r="D1632" s="744" t="s">
        <v>1228</v>
      </c>
      <c r="E1632" s="744" t="s">
        <v>1657</v>
      </c>
      <c r="F1632" s="744" t="s">
        <v>726</v>
      </c>
      <c r="G1632" s="745">
        <v>102964.39</v>
      </c>
      <c r="H1632" s="745">
        <v>180187.68</v>
      </c>
      <c r="I1632" s="745">
        <v>140812.39000000001</v>
      </c>
      <c r="J1632" s="745">
        <v>246421.68</v>
      </c>
      <c r="K1632" s="745">
        <v>178611.7</v>
      </c>
      <c r="L1632" s="745">
        <v>312570.48</v>
      </c>
      <c r="M1632" s="745">
        <v>235731.25</v>
      </c>
      <c r="N1632" s="745">
        <v>412529.69</v>
      </c>
      <c r="O1632" s="745">
        <v>292397.48</v>
      </c>
      <c r="P1632" s="745">
        <v>511695.59</v>
      </c>
      <c r="Q1632" s="745">
        <v>329671.28000000003</v>
      </c>
      <c r="R1632" s="745">
        <v>576924.74</v>
      </c>
      <c r="S1632" s="745">
        <v>366542.13</v>
      </c>
      <c r="T1632" s="745">
        <v>641448.73</v>
      </c>
    </row>
    <row r="1633" spans="1:20">
      <c r="A1633" s="744">
        <v>9</v>
      </c>
      <c r="B1633" s="744" t="s">
        <v>1672</v>
      </c>
      <c r="C1633" s="744"/>
      <c r="D1633" s="744" t="s">
        <v>1228</v>
      </c>
      <c r="E1633" s="744" t="s">
        <v>1657</v>
      </c>
      <c r="F1633" s="744" t="s">
        <v>301</v>
      </c>
      <c r="G1633" s="745">
        <v>107678.66</v>
      </c>
      <c r="H1633" s="745">
        <v>172285.86</v>
      </c>
      <c r="I1633" s="745">
        <v>150750.13</v>
      </c>
      <c r="J1633" s="745">
        <v>241200.2</v>
      </c>
      <c r="K1633" s="745">
        <v>193821.59</v>
      </c>
      <c r="L1633" s="745">
        <v>310114.55</v>
      </c>
      <c r="M1633" s="745">
        <v>258428.79</v>
      </c>
      <c r="N1633" s="745">
        <v>413486.06</v>
      </c>
      <c r="O1633" s="745">
        <v>323035.98</v>
      </c>
      <c r="P1633" s="745">
        <v>516857.58</v>
      </c>
      <c r="Q1633" s="745">
        <v>366107.45</v>
      </c>
      <c r="R1633" s="745">
        <v>585771.93000000005</v>
      </c>
      <c r="S1633" s="745">
        <v>409178.91</v>
      </c>
      <c r="T1633" s="745">
        <v>654686.27</v>
      </c>
    </row>
    <row r="1634" spans="1:20">
      <c r="A1634" s="744">
        <v>9</v>
      </c>
      <c r="B1634" s="744" t="s">
        <v>1672</v>
      </c>
      <c r="C1634" s="744"/>
      <c r="D1634" s="744" t="s">
        <v>1228</v>
      </c>
      <c r="E1634" s="744" t="s">
        <v>1660</v>
      </c>
      <c r="F1634" s="744" t="s">
        <v>712</v>
      </c>
      <c r="G1634" s="745">
        <v>132759.65</v>
      </c>
      <c r="H1634" s="745">
        <v>232329.39</v>
      </c>
      <c r="I1634" s="745">
        <v>171844.84</v>
      </c>
      <c r="J1634" s="745">
        <v>300728.46999999997</v>
      </c>
      <c r="K1634" s="745">
        <v>205047.67999999999</v>
      </c>
      <c r="L1634" s="745">
        <v>358833.44</v>
      </c>
      <c r="M1634" s="745">
        <v>243944.06</v>
      </c>
      <c r="N1634" s="745">
        <v>426902.11</v>
      </c>
      <c r="O1634" s="745">
        <v>286825.09000000003</v>
      </c>
      <c r="P1634" s="745">
        <v>501943.91</v>
      </c>
      <c r="Q1634" s="745">
        <v>314333.34999999998</v>
      </c>
      <c r="R1634" s="745">
        <v>550083.36</v>
      </c>
      <c r="S1634" s="745">
        <v>340781.23</v>
      </c>
      <c r="T1634" s="745">
        <v>596367.16</v>
      </c>
    </row>
    <row r="1635" spans="1:20">
      <c r="A1635" s="744">
        <v>9</v>
      </c>
      <c r="B1635" s="744" t="s">
        <v>1672</v>
      </c>
      <c r="C1635" s="744"/>
      <c r="D1635" s="744" t="s">
        <v>1228</v>
      </c>
      <c r="E1635" s="744" t="s">
        <v>1660</v>
      </c>
      <c r="F1635" s="744" t="s">
        <v>719</v>
      </c>
      <c r="G1635" s="745">
        <v>106562.44</v>
      </c>
      <c r="H1635" s="745">
        <v>186484.26</v>
      </c>
      <c r="I1635" s="745">
        <v>139066.70000000001</v>
      </c>
      <c r="J1635" s="745">
        <v>243366.73</v>
      </c>
      <c r="K1635" s="745">
        <v>167916.02</v>
      </c>
      <c r="L1635" s="745">
        <v>293853.03000000003</v>
      </c>
      <c r="M1635" s="745">
        <v>204455.16</v>
      </c>
      <c r="N1635" s="745">
        <v>357796.52</v>
      </c>
      <c r="O1635" s="745">
        <v>242060.09</v>
      </c>
      <c r="P1635" s="745">
        <v>423605.15</v>
      </c>
      <c r="Q1635" s="745">
        <v>266444.38</v>
      </c>
      <c r="R1635" s="745">
        <v>466277.66</v>
      </c>
      <c r="S1635" s="745">
        <v>289140.37</v>
      </c>
      <c r="T1635" s="745">
        <v>505995.64</v>
      </c>
    </row>
    <row r="1636" spans="1:20">
      <c r="A1636" s="744">
        <v>9</v>
      </c>
      <c r="B1636" s="744" t="s">
        <v>1672</v>
      </c>
      <c r="C1636" s="744"/>
      <c r="D1636" s="744" t="s">
        <v>1228</v>
      </c>
      <c r="E1636" s="744" t="s">
        <v>1660</v>
      </c>
      <c r="F1636" s="744" t="s">
        <v>726</v>
      </c>
      <c r="G1636" s="745">
        <v>103558.01</v>
      </c>
      <c r="H1636" s="745">
        <v>181226.51</v>
      </c>
      <c r="I1636" s="745">
        <v>141643.46</v>
      </c>
      <c r="J1636" s="745">
        <v>247876.05</v>
      </c>
      <c r="K1636" s="745">
        <v>179680.22</v>
      </c>
      <c r="L1636" s="745">
        <v>314440.38</v>
      </c>
      <c r="M1636" s="745">
        <v>237155.93</v>
      </c>
      <c r="N1636" s="745">
        <v>415022.88</v>
      </c>
      <c r="O1636" s="745">
        <v>294178.33</v>
      </c>
      <c r="P1636" s="745">
        <v>514812.08</v>
      </c>
      <c r="Q1636" s="745">
        <v>331689.58</v>
      </c>
      <c r="R1636" s="745">
        <v>580456.77</v>
      </c>
      <c r="S1636" s="745">
        <v>368797.88</v>
      </c>
      <c r="T1636" s="745">
        <v>645396.30000000005</v>
      </c>
    </row>
    <row r="1637" spans="1:20">
      <c r="A1637" s="744">
        <v>9</v>
      </c>
      <c r="B1637" s="744" t="s">
        <v>1672</v>
      </c>
      <c r="C1637" s="744"/>
      <c r="D1637" s="744" t="s">
        <v>1228</v>
      </c>
      <c r="E1637" s="744" t="s">
        <v>1660</v>
      </c>
      <c r="F1637" s="744" t="s">
        <v>301</v>
      </c>
      <c r="G1637" s="745">
        <v>108165.78</v>
      </c>
      <c r="H1637" s="745">
        <v>173065.25</v>
      </c>
      <c r="I1637" s="745">
        <v>151432.1</v>
      </c>
      <c r="J1637" s="745">
        <v>242291.36</v>
      </c>
      <c r="K1637" s="745">
        <v>194698.41</v>
      </c>
      <c r="L1637" s="745">
        <v>311517.46000000002</v>
      </c>
      <c r="M1637" s="745">
        <v>259597.88</v>
      </c>
      <c r="N1637" s="745">
        <v>415356.61</v>
      </c>
      <c r="O1637" s="745">
        <v>324497.34999999998</v>
      </c>
      <c r="P1637" s="745">
        <v>519195.76</v>
      </c>
      <c r="Q1637" s="745">
        <v>367763.66</v>
      </c>
      <c r="R1637" s="745">
        <v>588421.86</v>
      </c>
      <c r="S1637" s="745">
        <v>411029.97</v>
      </c>
      <c r="T1637" s="745">
        <v>657647.97</v>
      </c>
    </row>
    <row r="1638" spans="1:20">
      <c r="A1638" s="744">
        <v>9</v>
      </c>
      <c r="B1638" s="744" t="s">
        <v>1672</v>
      </c>
      <c r="C1638" s="744"/>
      <c r="D1638" s="744" t="s">
        <v>1228</v>
      </c>
      <c r="E1638" s="744" t="s">
        <v>1662</v>
      </c>
      <c r="F1638" s="744" t="s">
        <v>712</v>
      </c>
      <c r="G1638" s="745">
        <v>127911.76</v>
      </c>
      <c r="H1638" s="745">
        <v>223845.58</v>
      </c>
      <c r="I1638" s="745">
        <v>165586.25</v>
      </c>
      <c r="J1638" s="745">
        <v>289775.94</v>
      </c>
      <c r="K1638" s="745">
        <v>197593.85</v>
      </c>
      <c r="L1638" s="745">
        <v>345789.24</v>
      </c>
      <c r="M1638" s="745">
        <v>235096.43</v>
      </c>
      <c r="N1638" s="745">
        <v>411418.75</v>
      </c>
      <c r="O1638" s="745">
        <v>276434.98</v>
      </c>
      <c r="P1638" s="745">
        <v>483761.22</v>
      </c>
      <c r="Q1638" s="745">
        <v>302954.13</v>
      </c>
      <c r="R1638" s="745">
        <v>530169.73</v>
      </c>
      <c r="S1638" s="745">
        <v>328457.98</v>
      </c>
      <c r="T1638" s="745">
        <v>574801.47</v>
      </c>
    </row>
    <row r="1639" spans="1:20">
      <c r="A1639" s="744">
        <v>9</v>
      </c>
      <c r="B1639" s="744" t="s">
        <v>1672</v>
      </c>
      <c r="C1639" s="744"/>
      <c r="D1639" s="744" t="s">
        <v>1228</v>
      </c>
      <c r="E1639" s="744" t="s">
        <v>1662</v>
      </c>
      <c r="F1639" s="744" t="s">
        <v>719</v>
      </c>
      <c r="G1639" s="745">
        <v>102566.49</v>
      </c>
      <c r="H1639" s="745">
        <v>179491.35</v>
      </c>
      <c r="I1639" s="745">
        <v>133874.07</v>
      </c>
      <c r="J1639" s="745">
        <v>234279.62</v>
      </c>
      <c r="K1639" s="745">
        <v>161669.73000000001</v>
      </c>
      <c r="L1639" s="745">
        <v>282922.02</v>
      </c>
      <c r="M1639" s="745">
        <v>196891.71</v>
      </c>
      <c r="N1639" s="745">
        <v>344560.5</v>
      </c>
      <c r="O1639" s="745">
        <v>233125.75</v>
      </c>
      <c r="P1639" s="745">
        <v>407970.06</v>
      </c>
      <c r="Q1639" s="745">
        <v>256622.52</v>
      </c>
      <c r="R1639" s="745">
        <v>449089.42</v>
      </c>
      <c r="S1639" s="745">
        <v>278496.49</v>
      </c>
      <c r="T1639" s="745">
        <v>487368.86</v>
      </c>
    </row>
    <row r="1640" spans="1:20">
      <c r="A1640" s="744">
        <v>9</v>
      </c>
      <c r="B1640" s="744" t="s">
        <v>1672</v>
      </c>
      <c r="C1640" s="744"/>
      <c r="D1640" s="744" t="s">
        <v>1228</v>
      </c>
      <c r="E1640" s="744" t="s">
        <v>1662</v>
      </c>
      <c r="F1640" s="744" t="s">
        <v>726</v>
      </c>
      <c r="G1640" s="745">
        <v>99596.64</v>
      </c>
      <c r="H1640" s="745">
        <v>174294.13</v>
      </c>
      <c r="I1640" s="745">
        <v>136206.09</v>
      </c>
      <c r="J1640" s="745">
        <v>238360.66</v>
      </c>
      <c r="K1640" s="745">
        <v>172768.44</v>
      </c>
      <c r="L1640" s="745">
        <v>302344.76</v>
      </c>
      <c r="M1640" s="745">
        <v>228018.85</v>
      </c>
      <c r="N1640" s="745">
        <v>399032.99</v>
      </c>
      <c r="O1640" s="745">
        <v>282830.69</v>
      </c>
      <c r="P1640" s="745">
        <v>494953.71</v>
      </c>
      <c r="Q1640" s="745">
        <v>318884.61</v>
      </c>
      <c r="R1640" s="745">
        <v>558048.06999999995</v>
      </c>
      <c r="S1640" s="745">
        <v>354548.69</v>
      </c>
      <c r="T1640" s="745">
        <v>620460.21</v>
      </c>
    </row>
    <row r="1641" spans="1:20">
      <c r="A1641" s="744">
        <v>9</v>
      </c>
      <c r="B1641" s="744" t="s">
        <v>1672</v>
      </c>
      <c r="C1641" s="744"/>
      <c r="D1641" s="744" t="s">
        <v>1228</v>
      </c>
      <c r="E1641" s="744" t="s">
        <v>1662</v>
      </c>
      <c r="F1641" s="744" t="s">
        <v>301</v>
      </c>
      <c r="G1641" s="745">
        <v>104161.07</v>
      </c>
      <c r="H1641" s="745">
        <v>166657.72</v>
      </c>
      <c r="I1641" s="745">
        <v>145825.5</v>
      </c>
      <c r="J1641" s="745">
        <v>233320.81</v>
      </c>
      <c r="K1641" s="745">
        <v>187489.93</v>
      </c>
      <c r="L1641" s="745">
        <v>299983.89</v>
      </c>
      <c r="M1641" s="745">
        <v>249986.57</v>
      </c>
      <c r="N1641" s="745">
        <v>399978.52</v>
      </c>
      <c r="O1641" s="745">
        <v>312483.21999999997</v>
      </c>
      <c r="P1641" s="745">
        <v>499973.15</v>
      </c>
      <c r="Q1641" s="745">
        <v>354147.65</v>
      </c>
      <c r="R1641" s="745">
        <v>566636.24</v>
      </c>
      <c r="S1641" s="745">
        <v>395812.07</v>
      </c>
      <c r="T1641" s="745">
        <v>633299.32999999996</v>
      </c>
    </row>
    <row r="1642" spans="1:20">
      <c r="A1642" s="744">
        <v>9</v>
      </c>
      <c r="B1642" s="744" t="s">
        <v>1672</v>
      </c>
      <c r="C1642" s="744"/>
      <c r="D1642" s="744" t="s">
        <v>1228</v>
      </c>
      <c r="E1642" s="744" t="s">
        <v>1663</v>
      </c>
      <c r="F1642" s="744" t="s">
        <v>712</v>
      </c>
      <c r="G1642" s="745">
        <v>126283.57</v>
      </c>
      <c r="H1642" s="745">
        <v>220996.24</v>
      </c>
      <c r="I1642" s="745">
        <v>163462.16</v>
      </c>
      <c r="J1642" s="745">
        <v>286058.78000000003</v>
      </c>
      <c r="K1642" s="745">
        <v>195045.34</v>
      </c>
      <c r="L1642" s="745">
        <v>341329.35</v>
      </c>
      <c r="M1642" s="745">
        <v>232044.34</v>
      </c>
      <c r="N1642" s="745">
        <v>406077.59</v>
      </c>
      <c r="O1642" s="745">
        <v>272833.61</v>
      </c>
      <c r="P1642" s="745">
        <v>477458.82</v>
      </c>
      <c r="Q1642" s="745">
        <v>299000</v>
      </c>
      <c r="R1642" s="745">
        <v>523250</v>
      </c>
      <c r="S1642" s="745">
        <v>324157.74</v>
      </c>
      <c r="T1642" s="745">
        <v>567276.05000000005</v>
      </c>
    </row>
    <row r="1643" spans="1:20">
      <c r="A1643" s="744">
        <v>9</v>
      </c>
      <c r="B1643" s="744" t="s">
        <v>1672</v>
      </c>
      <c r="C1643" s="744"/>
      <c r="D1643" s="744" t="s">
        <v>1228</v>
      </c>
      <c r="E1643" s="744" t="s">
        <v>1663</v>
      </c>
      <c r="F1643" s="744" t="s">
        <v>719</v>
      </c>
      <c r="G1643" s="745">
        <v>101364.26</v>
      </c>
      <c r="H1643" s="745">
        <v>177387.46</v>
      </c>
      <c r="I1643" s="745">
        <v>132282.95000000001</v>
      </c>
      <c r="J1643" s="745">
        <v>231495.17</v>
      </c>
      <c r="K1643" s="745">
        <v>159724.99</v>
      </c>
      <c r="L1643" s="745">
        <v>279518.71999999997</v>
      </c>
      <c r="M1643" s="745">
        <v>194481.72</v>
      </c>
      <c r="N1643" s="745">
        <v>340343.02</v>
      </c>
      <c r="O1643" s="745">
        <v>230252.27</v>
      </c>
      <c r="P1643" s="745">
        <v>402941.46</v>
      </c>
      <c r="Q1643" s="745">
        <v>253447.08</v>
      </c>
      <c r="R1643" s="745">
        <v>443532.38</v>
      </c>
      <c r="S1643" s="745">
        <v>275035.94</v>
      </c>
      <c r="T1643" s="745">
        <v>481312.9</v>
      </c>
    </row>
    <row r="1644" spans="1:20">
      <c r="A1644" s="744">
        <v>9</v>
      </c>
      <c r="B1644" s="744" t="s">
        <v>1672</v>
      </c>
      <c r="C1644" s="744"/>
      <c r="D1644" s="744" t="s">
        <v>1228</v>
      </c>
      <c r="E1644" s="744" t="s">
        <v>1663</v>
      </c>
      <c r="F1644" s="744" t="s">
        <v>726</v>
      </c>
      <c r="G1644" s="745">
        <v>98506.39</v>
      </c>
      <c r="H1644" s="745">
        <v>172386.18</v>
      </c>
      <c r="I1644" s="745">
        <v>134734.01</v>
      </c>
      <c r="J1644" s="745">
        <v>235784.52</v>
      </c>
      <c r="K1644" s="745">
        <v>170915.32</v>
      </c>
      <c r="L1644" s="745">
        <v>299101.81</v>
      </c>
      <c r="M1644" s="745">
        <v>225587.34</v>
      </c>
      <c r="N1644" s="745">
        <v>394777.84</v>
      </c>
      <c r="O1644" s="745">
        <v>279828.15999999997</v>
      </c>
      <c r="P1644" s="745">
        <v>489699.27</v>
      </c>
      <c r="Q1644" s="745">
        <v>315509.59000000003</v>
      </c>
      <c r="R1644" s="745">
        <v>552141.78</v>
      </c>
      <c r="S1644" s="745">
        <v>350807.72</v>
      </c>
      <c r="T1644" s="745">
        <v>613913.52</v>
      </c>
    </row>
    <row r="1645" spans="1:20">
      <c r="A1645" s="744">
        <v>9</v>
      </c>
      <c r="B1645" s="744" t="s">
        <v>1672</v>
      </c>
      <c r="C1645" s="744"/>
      <c r="D1645" s="744" t="s">
        <v>1228</v>
      </c>
      <c r="E1645" s="744" t="s">
        <v>1663</v>
      </c>
      <c r="F1645" s="744" t="s">
        <v>301</v>
      </c>
      <c r="G1645" s="745">
        <v>102889.4</v>
      </c>
      <c r="H1645" s="745">
        <v>164623.04000000001</v>
      </c>
      <c r="I1645" s="745">
        <v>144045.16</v>
      </c>
      <c r="J1645" s="745">
        <v>230472.25</v>
      </c>
      <c r="K1645" s="745">
        <v>185200.92</v>
      </c>
      <c r="L1645" s="745">
        <v>296321.46999999997</v>
      </c>
      <c r="M1645" s="745">
        <v>246934.55</v>
      </c>
      <c r="N1645" s="745">
        <v>395095.29</v>
      </c>
      <c r="O1645" s="745">
        <v>308668.19</v>
      </c>
      <c r="P1645" s="745">
        <v>493869.11</v>
      </c>
      <c r="Q1645" s="745">
        <v>349823.95</v>
      </c>
      <c r="R1645" s="745">
        <v>559718.32999999996</v>
      </c>
      <c r="S1645" s="745">
        <v>390979.71</v>
      </c>
      <c r="T1645" s="745">
        <v>625567.54</v>
      </c>
    </row>
    <row r="1646" spans="1:20">
      <c r="A1646" s="744">
        <v>9</v>
      </c>
      <c r="B1646" s="744" t="s">
        <v>1672</v>
      </c>
      <c r="C1646" s="744"/>
      <c r="D1646" s="744" t="s">
        <v>1236</v>
      </c>
      <c r="E1646" s="744" t="s">
        <v>1289</v>
      </c>
      <c r="F1646" s="744" t="s">
        <v>712</v>
      </c>
      <c r="G1646" s="745">
        <v>154347.97</v>
      </c>
      <c r="H1646" s="745">
        <v>270108.94</v>
      </c>
      <c r="I1646" s="745">
        <v>200765.32</v>
      </c>
      <c r="J1646" s="745">
        <v>351339.3</v>
      </c>
      <c r="K1646" s="745">
        <v>240382.61</v>
      </c>
      <c r="L1646" s="745">
        <v>420669.57</v>
      </c>
      <c r="M1646" s="745">
        <v>287170.12</v>
      </c>
      <c r="N1646" s="745">
        <v>502547.71</v>
      </c>
      <c r="O1646" s="745">
        <v>338403.53</v>
      </c>
      <c r="P1646" s="745">
        <v>592206.18000000005</v>
      </c>
      <c r="Q1646" s="745">
        <v>371293.15</v>
      </c>
      <c r="R1646" s="745">
        <v>649763.01</v>
      </c>
      <c r="S1646" s="745">
        <v>403324.58</v>
      </c>
      <c r="T1646" s="745">
        <v>705818.01</v>
      </c>
    </row>
    <row r="1647" spans="1:20">
      <c r="A1647" s="744">
        <v>9</v>
      </c>
      <c r="B1647" s="744" t="s">
        <v>1672</v>
      </c>
      <c r="C1647" s="744"/>
      <c r="D1647" s="744" t="s">
        <v>1236</v>
      </c>
      <c r="E1647" s="744" t="s">
        <v>1289</v>
      </c>
      <c r="F1647" s="744" t="s">
        <v>719</v>
      </c>
      <c r="G1647" s="745">
        <v>117714.46</v>
      </c>
      <c r="H1647" s="745">
        <v>206000.31</v>
      </c>
      <c r="I1647" s="745">
        <v>154929.21</v>
      </c>
      <c r="J1647" s="745">
        <v>271126.13</v>
      </c>
      <c r="K1647" s="745">
        <v>188458.67</v>
      </c>
      <c r="L1647" s="745">
        <v>329802.65999999997</v>
      </c>
      <c r="M1647" s="745">
        <v>231949.86</v>
      </c>
      <c r="N1647" s="745">
        <v>405912.25</v>
      </c>
      <c r="O1647" s="745">
        <v>275805.31</v>
      </c>
      <c r="P1647" s="745">
        <v>482659.29</v>
      </c>
      <c r="Q1647" s="745">
        <v>304326.45</v>
      </c>
      <c r="R1647" s="745">
        <v>532571.30000000005</v>
      </c>
      <c r="S1647" s="745">
        <v>331111.33</v>
      </c>
      <c r="T1647" s="745">
        <v>579444.82999999996</v>
      </c>
    </row>
    <row r="1648" spans="1:20">
      <c r="A1648" s="744">
        <v>9</v>
      </c>
      <c r="B1648" s="744" t="s">
        <v>1672</v>
      </c>
      <c r="C1648" s="744"/>
      <c r="D1648" s="744" t="s">
        <v>1236</v>
      </c>
      <c r="E1648" s="744" t="s">
        <v>1289</v>
      </c>
      <c r="F1648" s="744" t="s">
        <v>726</v>
      </c>
      <c r="G1648" s="745">
        <v>109789.31</v>
      </c>
      <c r="H1648" s="745">
        <v>192131.3</v>
      </c>
      <c r="I1648" s="745">
        <v>149037.60999999999</v>
      </c>
      <c r="J1648" s="745">
        <v>260815.82</v>
      </c>
      <c r="K1648" s="745">
        <v>188217.83</v>
      </c>
      <c r="L1648" s="745">
        <v>329381.2</v>
      </c>
      <c r="M1648" s="745">
        <v>247576.27</v>
      </c>
      <c r="N1648" s="745">
        <v>433258.47</v>
      </c>
      <c r="O1648" s="745">
        <v>306300.81</v>
      </c>
      <c r="P1648" s="745">
        <v>536026.41</v>
      </c>
      <c r="Q1648" s="745">
        <v>344746.16</v>
      </c>
      <c r="R1648" s="745">
        <v>603305.78</v>
      </c>
      <c r="S1648" s="745">
        <v>382628.04</v>
      </c>
      <c r="T1648" s="745">
        <v>669599.06000000006</v>
      </c>
    </row>
    <row r="1649" spans="1:20">
      <c r="A1649" s="744">
        <v>9</v>
      </c>
      <c r="B1649" s="744" t="s">
        <v>1672</v>
      </c>
      <c r="C1649" s="744"/>
      <c r="D1649" s="744" t="s">
        <v>1236</v>
      </c>
      <c r="E1649" s="744" t="s">
        <v>1289</v>
      </c>
      <c r="F1649" s="744" t="s">
        <v>301</v>
      </c>
      <c r="G1649" s="745">
        <v>122516.05</v>
      </c>
      <c r="H1649" s="745">
        <v>196025.67</v>
      </c>
      <c r="I1649" s="745">
        <v>171522.46</v>
      </c>
      <c r="J1649" s="745">
        <v>274435.94</v>
      </c>
      <c r="K1649" s="745">
        <v>220528.88</v>
      </c>
      <c r="L1649" s="745">
        <v>352846.21</v>
      </c>
      <c r="M1649" s="745">
        <v>294038.51</v>
      </c>
      <c r="N1649" s="745">
        <v>470461.62</v>
      </c>
      <c r="O1649" s="745">
        <v>367548.14</v>
      </c>
      <c r="P1649" s="745">
        <v>588077.02</v>
      </c>
      <c r="Q1649" s="745">
        <v>416554.55</v>
      </c>
      <c r="R1649" s="745">
        <v>666487.29</v>
      </c>
      <c r="S1649" s="745">
        <v>465560.97</v>
      </c>
      <c r="T1649" s="745">
        <v>744897.56</v>
      </c>
    </row>
    <row r="1650" spans="1:20">
      <c r="A1650" s="744">
        <v>9</v>
      </c>
      <c r="B1650" s="744" t="s">
        <v>1672</v>
      </c>
      <c r="C1650" s="744"/>
      <c r="D1650" s="744" t="s">
        <v>1253</v>
      </c>
      <c r="E1650" s="744" t="s">
        <v>1306</v>
      </c>
      <c r="F1650" s="744" t="s">
        <v>712</v>
      </c>
      <c r="G1650" s="745">
        <v>107532.56</v>
      </c>
      <c r="H1650" s="745">
        <v>188181.98</v>
      </c>
      <c r="I1650" s="745">
        <v>139439</v>
      </c>
      <c r="J1650" s="745">
        <v>244018.25</v>
      </c>
      <c r="K1650" s="745">
        <v>166590.73000000001</v>
      </c>
      <c r="L1650" s="745">
        <v>291533.78000000003</v>
      </c>
      <c r="M1650" s="745">
        <v>198494.16</v>
      </c>
      <c r="N1650" s="745">
        <v>347364.77</v>
      </c>
      <c r="O1650" s="745">
        <v>233577.60000000001</v>
      </c>
      <c r="P1650" s="745">
        <v>408760.8</v>
      </c>
      <c r="Q1650" s="745">
        <v>256089.61</v>
      </c>
      <c r="R1650" s="745">
        <v>448156.82</v>
      </c>
      <c r="S1650" s="745">
        <v>277837.98</v>
      </c>
      <c r="T1650" s="745">
        <v>486216.47</v>
      </c>
    </row>
    <row r="1651" spans="1:20">
      <c r="A1651" s="744">
        <v>9</v>
      </c>
      <c r="B1651" s="744" t="s">
        <v>1672</v>
      </c>
      <c r="C1651" s="744"/>
      <c r="D1651" s="744" t="s">
        <v>1253</v>
      </c>
      <c r="E1651" s="744" t="s">
        <v>1306</v>
      </c>
      <c r="F1651" s="744" t="s">
        <v>719</v>
      </c>
      <c r="G1651" s="745">
        <v>84743.11</v>
      </c>
      <c r="H1651" s="745">
        <v>148300.45000000001</v>
      </c>
      <c r="I1651" s="745">
        <v>110924.68</v>
      </c>
      <c r="J1651" s="745">
        <v>194118.19</v>
      </c>
      <c r="K1651" s="745">
        <v>134289.20000000001</v>
      </c>
      <c r="L1651" s="745">
        <v>235006.11</v>
      </c>
      <c r="M1651" s="745">
        <v>164142.01999999999</v>
      </c>
      <c r="N1651" s="745">
        <v>287248.53000000003</v>
      </c>
      <c r="O1651" s="745">
        <v>194635.68</v>
      </c>
      <c r="P1651" s="745">
        <v>340612.44</v>
      </c>
      <c r="Q1651" s="745">
        <v>214430.09</v>
      </c>
      <c r="R1651" s="745">
        <v>375252.67</v>
      </c>
      <c r="S1651" s="745">
        <v>232914.62</v>
      </c>
      <c r="T1651" s="745">
        <v>407600.59</v>
      </c>
    </row>
    <row r="1652" spans="1:20">
      <c r="A1652" s="744">
        <v>9</v>
      </c>
      <c r="B1652" s="744" t="s">
        <v>1672</v>
      </c>
      <c r="C1652" s="744"/>
      <c r="D1652" s="744" t="s">
        <v>1253</v>
      </c>
      <c r="E1652" s="744" t="s">
        <v>1306</v>
      </c>
      <c r="F1652" s="744" t="s">
        <v>726</v>
      </c>
      <c r="G1652" s="745">
        <v>81182.77</v>
      </c>
      <c r="H1652" s="745">
        <v>142069.84</v>
      </c>
      <c r="I1652" s="745">
        <v>110752.3</v>
      </c>
      <c r="J1652" s="745">
        <v>193816.52</v>
      </c>
      <c r="K1652" s="745">
        <v>140279.48000000001</v>
      </c>
      <c r="L1652" s="745">
        <v>245489.08</v>
      </c>
      <c r="M1652" s="745">
        <v>184936.11</v>
      </c>
      <c r="N1652" s="745">
        <v>323638.19</v>
      </c>
      <c r="O1652" s="745">
        <v>229198.39</v>
      </c>
      <c r="P1652" s="745">
        <v>401097.19</v>
      </c>
      <c r="Q1652" s="745">
        <v>258268.42</v>
      </c>
      <c r="R1652" s="745">
        <v>451969.73</v>
      </c>
      <c r="S1652" s="745">
        <v>286987.90999999997</v>
      </c>
      <c r="T1652" s="745">
        <v>502228.84</v>
      </c>
    </row>
    <row r="1653" spans="1:20">
      <c r="A1653" s="744">
        <v>9</v>
      </c>
      <c r="B1653" s="744" t="s">
        <v>1672</v>
      </c>
      <c r="C1653" s="744"/>
      <c r="D1653" s="744" t="s">
        <v>1253</v>
      </c>
      <c r="E1653" s="744" t="s">
        <v>1306</v>
      </c>
      <c r="F1653" s="744" t="s">
        <v>301</v>
      </c>
      <c r="G1653" s="745">
        <v>86788.62</v>
      </c>
      <c r="H1653" s="745">
        <v>138861.79</v>
      </c>
      <c r="I1653" s="745">
        <v>121504.06</v>
      </c>
      <c r="J1653" s="745">
        <v>194406.5</v>
      </c>
      <c r="K1653" s="745">
        <v>156219.51</v>
      </c>
      <c r="L1653" s="745">
        <v>249951.22</v>
      </c>
      <c r="M1653" s="745">
        <v>208292.68</v>
      </c>
      <c r="N1653" s="745">
        <v>333268.28999999998</v>
      </c>
      <c r="O1653" s="745">
        <v>260365.85</v>
      </c>
      <c r="P1653" s="745">
        <v>416585.36</v>
      </c>
      <c r="Q1653" s="745">
        <v>295081.28999999998</v>
      </c>
      <c r="R1653" s="745">
        <v>472130.07</v>
      </c>
      <c r="S1653" s="745">
        <v>329796.74</v>
      </c>
      <c r="T1653" s="745">
        <v>527674.79</v>
      </c>
    </row>
    <row r="1654" spans="1:20">
      <c r="A1654" s="744">
        <v>9</v>
      </c>
      <c r="B1654" s="744" t="s">
        <v>1672</v>
      </c>
      <c r="C1654" s="744"/>
      <c r="D1654" s="744" t="s">
        <v>1253</v>
      </c>
      <c r="E1654" s="744" t="s">
        <v>1353</v>
      </c>
      <c r="F1654" s="744" t="s">
        <v>712</v>
      </c>
      <c r="G1654" s="745">
        <v>113990.3</v>
      </c>
      <c r="H1654" s="745">
        <v>199483.02</v>
      </c>
      <c r="I1654" s="745">
        <v>147764.82999999999</v>
      </c>
      <c r="J1654" s="745">
        <v>258588.46</v>
      </c>
      <c r="K1654" s="745">
        <v>176497.21</v>
      </c>
      <c r="L1654" s="745">
        <v>308870.11</v>
      </c>
      <c r="M1654" s="745">
        <v>210239.55</v>
      </c>
      <c r="N1654" s="745">
        <v>367919.22</v>
      </c>
      <c r="O1654" s="745">
        <v>247362.07</v>
      </c>
      <c r="P1654" s="745">
        <v>432883.62</v>
      </c>
      <c r="Q1654" s="745">
        <v>271181.36</v>
      </c>
      <c r="R1654" s="745">
        <v>474567.38</v>
      </c>
      <c r="S1654" s="745">
        <v>294172.73</v>
      </c>
      <c r="T1654" s="745">
        <v>514802.29</v>
      </c>
    </row>
    <row r="1655" spans="1:20">
      <c r="A1655" s="744">
        <v>9</v>
      </c>
      <c r="B1655" s="744" t="s">
        <v>1672</v>
      </c>
      <c r="C1655" s="744"/>
      <c r="D1655" s="744" t="s">
        <v>1253</v>
      </c>
      <c r="E1655" s="744" t="s">
        <v>1353</v>
      </c>
      <c r="F1655" s="744" t="s">
        <v>719</v>
      </c>
      <c r="G1655" s="745">
        <v>90135.92</v>
      </c>
      <c r="H1655" s="745">
        <v>157737.85999999999</v>
      </c>
      <c r="I1655" s="745">
        <v>117918.07</v>
      </c>
      <c r="J1655" s="745">
        <v>206356.62</v>
      </c>
      <c r="K1655" s="745">
        <v>142686.26999999999</v>
      </c>
      <c r="L1655" s="745">
        <v>249700.97</v>
      </c>
      <c r="M1655" s="745">
        <v>174282.18</v>
      </c>
      <c r="N1655" s="745">
        <v>304993.81</v>
      </c>
      <c r="O1655" s="745">
        <v>206600.44</v>
      </c>
      <c r="P1655" s="745">
        <v>361550.77</v>
      </c>
      <c r="Q1655" s="745">
        <v>227575.14</v>
      </c>
      <c r="R1655" s="745">
        <v>398256.5</v>
      </c>
      <c r="S1655" s="745">
        <v>247150.16</v>
      </c>
      <c r="T1655" s="745">
        <v>432512.78</v>
      </c>
    </row>
    <row r="1656" spans="1:20">
      <c r="A1656" s="744">
        <v>9</v>
      </c>
      <c r="B1656" s="744" t="s">
        <v>1672</v>
      </c>
      <c r="C1656" s="744"/>
      <c r="D1656" s="744" t="s">
        <v>1253</v>
      </c>
      <c r="E1656" s="744" t="s">
        <v>1353</v>
      </c>
      <c r="F1656" s="744" t="s">
        <v>726</v>
      </c>
      <c r="G1656" s="745">
        <v>86579.68</v>
      </c>
      <c r="H1656" s="745">
        <v>151514.43</v>
      </c>
      <c r="I1656" s="745">
        <v>118172.29</v>
      </c>
      <c r="J1656" s="745">
        <v>206801.51</v>
      </c>
      <c r="K1656" s="745">
        <v>149720.57</v>
      </c>
      <c r="L1656" s="745">
        <v>262011</v>
      </c>
      <c r="M1656" s="745">
        <v>197425.96</v>
      </c>
      <c r="N1656" s="745">
        <v>345495.43</v>
      </c>
      <c r="O1656" s="745">
        <v>244718.57</v>
      </c>
      <c r="P1656" s="745">
        <v>428257.5</v>
      </c>
      <c r="Q1656" s="745">
        <v>275788.34000000003</v>
      </c>
      <c r="R1656" s="745">
        <v>482629.59</v>
      </c>
      <c r="S1656" s="745">
        <v>306491.19</v>
      </c>
      <c r="T1656" s="745">
        <v>536359.57999999996</v>
      </c>
    </row>
    <row r="1657" spans="1:20">
      <c r="A1657" s="744">
        <v>9</v>
      </c>
      <c r="B1657" s="744" t="s">
        <v>1672</v>
      </c>
      <c r="C1657" s="744"/>
      <c r="D1657" s="744" t="s">
        <v>1253</v>
      </c>
      <c r="E1657" s="744" t="s">
        <v>1353</v>
      </c>
      <c r="F1657" s="744" t="s">
        <v>301</v>
      </c>
      <c r="G1657" s="745">
        <v>92159.84</v>
      </c>
      <c r="H1657" s="745">
        <v>147455.74</v>
      </c>
      <c r="I1657" s="745">
        <v>129023.77</v>
      </c>
      <c r="J1657" s="745">
        <v>206438.04</v>
      </c>
      <c r="K1657" s="745">
        <v>165887.71</v>
      </c>
      <c r="L1657" s="745">
        <v>265420.34000000003</v>
      </c>
      <c r="M1657" s="745">
        <v>221183.61</v>
      </c>
      <c r="N1657" s="745">
        <v>353893.79</v>
      </c>
      <c r="O1657" s="745">
        <v>276479.52</v>
      </c>
      <c r="P1657" s="745">
        <v>442367.23</v>
      </c>
      <c r="Q1657" s="745">
        <v>313343.45</v>
      </c>
      <c r="R1657" s="745">
        <v>501349.53</v>
      </c>
      <c r="S1657" s="745">
        <v>350207.39</v>
      </c>
      <c r="T1657" s="745">
        <v>560331.82999999996</v>
      </c>
    </row>
    <row r="1658" spans="1:20">
      <c r="A1658" s="744">
        <v>9</v>
      </c>
      <c r="B1658" s="744" t="s">
        <v>1672</v>
      </c>
      <c r="C1658" s="744"/>
      <c r="D1658" s="744" t="s">
        <v>1253</v>
      </c>
      <c r="E1658" s="744" t="s">
        <v>1398</v>
      </c>
      <c r="F1658" s="744" t="s">
        <v>712</v>
      </c>
      <c r="G1658" s="745">
        <v>117758.84</v>
      </c>
      <c r="H1658" s="745">
        <v>206077.97</v>
      </c>
      <c r="I1658" s="745">
        <v>152626.29999999999</v>
      </c>
      <c r="J1658" s="745">
        <v>267096.03000000003</v>
      </c>
      <c r="K1658" s="745">
        <v>182283.97</v>
      </c>
      <c r="L1658" s="745">
        <v>318996.95</v>
      </c>
      <c r="M1658" s="745">
        <v>217103.89</v>
      </c>
      <c r="N1658" s="745">
        <v>379931.81</v>
      </c>
      <c r="O1658" s="745">
        <v>255420.26</v>
      </c>
      <c r="P1658" s="745">
        <v>446985.45</v>
      </c>
      <c r="Q1658" s="745">
        <v>280005.01</v>
      </c>
      <c r="R1658" s="745">
        <v>490008.77</v>
      </c>
      <c r="S1658" s="745">
        <v>303725.40000000002</v>
      </c>
      <c r="T1658" s="745">
        <v>531519.43999999994</v>
      </c>
    </row>
    <row r="1659" spans="1:20">
      <c r="A1659" s="744">
        <v>9</v>
      </c>
      <c r="B1659" s="744" t="s">
        <v>1672</v>
      </c>
      <c r="C1659" s="744"/>
      <c r="D1659" s="744" t="s">
        <v>1253</v>
      </c>
      <c r="E1659" s="744" t="s">
        <v>1398</v>
      </c>
      <c r="F1659" s="744" t="s">
        <v>719</v>
      </c>
      <c r="G1659" s="745">
        <v>93265.51</v>
      </c>
      <c r="H1659" s="745">
        <v>163214.64000000001</v>
      </c>
      <c r="I1659" s="745">
        <v>121980.07</v>
      </c>
      <c r="J1659" s="745">
        <v>213465.13</v>
      </c>
      <c r="K1659" s="745">
        <v>147567.38</v>
      </c>
      <c r="L1659" s="745">
        <v>258242.91</v>
      </c>
      <c r="M1659" s="745">
        <v>180183.37</v>
      </c>
      <c r="N1659" s="745">
        <v>315320.90000000002</v>
      </c>
      <c r="O1659" s="745">
        <v>213566.8</v>
      </c>
      <c r="P1659" s="745">
        <v>373741.89</v>
      </c>
      <c r="Q1659" s="745">
        <v>235230.77</v>
      </c>
      <c r="R1659" s="745">
        <v>411653.84</v>
      </c>
      <c r="S1659" s="745">
        <v>255443.29</v>
      </c>
      <c r="T1659" s="745">
        <v>447025.75</v>
      </c>
    </row>
    <row r="1660" spans="1:20">
      <c r="A1660" s="744">
        <v>9</v>
      </c>
      <c r="B1660" s="744" t="s">
        <v>1672</v>
      </c>
      <c r="C1660" s="744"/>
      <c r="D1660" s="744" t="s">
        <v>1253</v>
      </c>
      <c r="E1660" s="744" t="s">
        <v>1398</v>
      </c>
      <c r="F1660" s="744" t="s">
        <v>726</v>
      </c>
      <c r="G1660" s="745">
        <v>89699.1</v>
      </c>
      <c r="H1660" s="745">
        <v>156973.42000000001</v>
      </c>
      <c r="I1660" s="745">
        <v>122458.07</v>
      </c>
      <c r="J1660" s="745">
        <v>214301.63</v>
      </c>
      <c r="K1660" s="745">
        <v>155171.53</v>
      </c>
      <c r="L1660" s="745">
        <v>271550.17</v>
      </c>
      <c r="M1660" s="745">
        <v>204634.93</v>
      </c>
      <c r="N1660" s="745">
        <v>358111.13</v>
      </c>
      <c r="O1660" s="745">
        <v>253674.5</v>
      </c>
      <c r="P1660" s="745">
        <v>443930.37</v>
      </c>
      <c r="Q1660" s="745">
        <v>285896.62</v>
      </c>
      <c r="R1660" s="745">
        <v>500319.08</v>
      </c>
      <c r="S1660" s="745">
        <v>317742</v>
      </c>
      <c r="T1660" s="745">
        <v>556048.5</v>
      </c>
    </row>
    <row r="1661" spans="1:20">
      <c r="A1661" s="744">
        <v>9</v>
      </c>
      <c r="B1661" s="744" t="s">
        <v>1672</v>
      </c>
      <c r="C1661" s="744"/>
      <c r="D1661" s="744" t="s">
        <v>1253</v>
      </c>
      <c r="E1661" s="744" t="s">
        <v>1398</v>
      </c>
      <c r="F1661" s="744" t="s">
        <v>301</v>
      </c>
      <c r="G1661" s="745">
        <v>95285.15</v>
      </c>
      <c r="H1661" s="745">
        <v>152456.24</v>
      </c>
      <c r="I1661" s="745">
        <v>133399.21</v>
      </c>
      <c r="J1661" s="745">
        <v>213438.73</v>
      </c>
      <c r="K1661" s="745">
        <v>171513.27</v>
      </c>
      <c r="L1661" s="745">
        <v>274421.23</v>
      </c>
      <c r="M1661" s="745">
        <v>228684.35</v>
      </c>
      <c r="N1661" s="745">
        <v>365894.97</v>
      </c>
      <c r="O1661" s="745">
        <v>285855.44</v>
      </c>
      <c r="P1661" s="745">
        <v>457368.71</v>
      </c>
      <c r="Q1661" s="745">
        <v>323969.5</v>
      </c>
      <c r="R1661" s="745">
        <v>518351.21</v>
      </c>
      <c r="S1661" s="745">
        <v>362083.56</v>
      </c>
      <c r="T1661" s="745">
        <v>579333.69999999995</v>
      </c>
    </row>
    <row r="1662" spans="1:20">
      <c r="A1662" s="744">
        <v>9</v>
      </c>
      <c r="B1662" s="744" t="s">
        <v>1672</v>
      </c>
      <c r="C1662" s="744"/>
      <c r="D1662" s="744" t="s">
        <v>1253</v>
      </c>
      <c r="E1662" s="744" t="s">
        <v>1442</v>
      </c>
      <c r="F1662" s="744" t="s">
        <v>712</v>
      </c>
      <c r="G1662" s="745">
        <v>108099.75</v>
      </c>
      <c r="H1662" s="745">
        <v>189174.56</v>
      </c>
      <c r="I1662" s="745">
        <v>140222.82</v>
      </c>
      <c r="J1662" s="745">
        <v>245389.93</v>
      </c>
      <c r="K1662" s="745">
        <v>167568.01999999999</v>
      </c>
      <c r="L1662" s="745">
        <v>293244.03999999998</v>
      </c>
      <c r="M1662" s="745">
        <v>199717.25</v>
      </c>
      <c r="N1662" s="745">
        <v>349505.19</v>
      </c>
      <c r="O1662" s="745">
        <v>235054.03</v>
      </c>
      <c r="P1662" s="745">
        <v>411344.56</v>
      </c>
      <c r="Q1662" s="745">
        <v>257729.75</v>
      </c>
      <c r="R1662" s="745">
        <v>451027.06</v>
      </c>
      <c r="S1662" s="745">
        <v>279656.34000000003</v>
      </c>
      <c r="T1662" s="745">
        <v>489398.59</v>
      </c>
    </row>
    <row r="1663" spans="1:20">
      <c r="A1663" s="744">
        <v>9</v>
      </c>
      <c r="B1663" s="744" t="s">
        <v>1672</v>
      </c>
      <c r="C1663" s="744"/>
      <c r="D1663" s="744" t="s">
        <v>1253</v>
      </c>
      <c r="E1663" s="744" t="s">
        <v>1442</v>
      </c>
      <c r="F1663" s="744" t="s">
        <v>719</v>
      </c>
      <c r="G1663" s="745">
        <v>84884.33</v>
      </c>
      <c r="H1663" s="745">
        <v>148547.57</v>
      </c>
      <c r="I1663" s="745">
        <v>111175.52</v>
      </c>
      <c r="J1663" s="745">
        <v>194557.16</v>
      </c>
      <c r="K1663" s="745">
        <v>134662.73000000001</v>
      </c>
      <c r="L1663" s="745">
        <v>235659.78</v>
      </c>
      <c r="M1663" s="745">
        <v>164723.01999999999</v>
      </c>
      <c r="N1663" s="745">
        <v>288265.28999999998</v>
      </c>
      <c r="O1663" s="745">
        <v>195384.23</v>
      </c>
      <c r="P1663" s="745">
        <v>341922.41</v>
      </c>
      <c r="Q1663" s="745">
        <v>215291.55</v>
      </c>
      <c r="R1663" s="745">
        <v>376760.22</v>
      </c>
      <c r="S1663" s="745">
        <v>233893.29</v>
      </c>
      <c r="T1663" s="745">
        <v>409313.27</v>
      </c>
    </row>
    <row r="1664" spans="1:20">
      <c r="A1664" s="744">
        <v>9</v>
      </c>
      <c r="B1664" s="744" t="s">
        <v>1672</v>
      </c>
      <c r="C1664" s="744"/>
      <c r="D1664" s="744" t="s">
        <v>1253</v>
      </c>
      <c r="E1664" s="744" t="s">
        <v>1442</v>
      </c>
      <c r="F1664" s="744" t="s">
        <v>726</v>
      </c>
      <c r="G1664" s="745">
        <v>81085.78</v>
      </c>
      <c r="H1664" s="745">
        <v>141900.10999999999</v>
      </c>
      <c r="I1664" s="745">
        <v>110562.25</v>
      </c>
      <c r="J1664" s="745">
        <v>193483.93</v>
      </c>
      <c r="K1664" s="745">
        <v>139995.56</v>
      </c>
      <c r="L1664" s="745">
        <v>244992.24</v>
      </c>
      <c r="M1664" s="745">
        <v>184518.25</v>
      </c>
      <c r="N1664" s="745">
        <v>322906.93</v>
      </c>
      <c r="O1664" s="745">
        <v>228639.21</v>
      </c>
      <c r="P1664" s="745">
        <v>400118.62</v>
      </c>
      <c r="Q1664" s="745">
        <v>257606.83</v>
      </c>
      <c r="R1664" s="745">
        <v>450811.96</v>
      </c>
      <c r="S1664" s="745">
        <v>286217.37</v>
      </c>
      <c r="T1664" s="745">
        <v>500880.4</v>
      </c>
    </row>
    <row r="1665" spans="1:20">
      <c r="A1665" s="744">
        <v>9</v>
      </c>
      <c r="B1665" s="744" t="s">
        <v>1672</v>
      </c>
      <c r="C1665" s="744"/>
      <c r="D1665" s="744" t="s">
        <v>1253</v>
      </c>
      <c r="E1665" s="744" t="s">
        <v>1442</v>
      </c>
      <c r="F1665" s="744" t="s">
        <v>301</v>
      </c>
      <c r="G1665" s="745">
        <v>87086.04</v>
      </c>
      <c r="H1665" s="745">
        <v>139337.67000000001</v>
      </c>
      <c r="I1665" s="745">
        <v>121920.46</v>
      </c>
      <c r="J1665" s="745">
        <v>195072.74</v>
      </c>
      <c r="K1665" s="745">
        <v>156754.88</v>
      </c>
      <c r="L1665" s="745">
        <v>250807.81</v>
      </c>
      <c r="M1665" s="745">
        <v>209006.5</v>
      </c>
      <c r="N1665" s="745">
        <v>334410.40999999997</v>
      </c>
      <c r="O1665" s="745">
        <v>261258.13</v>
      </c>
      <c r="P1665" s="745">
        <v>418013.02</v>
      </c>
      <c r="Q1665" s="745">
        <v>296092.55</v>
      </c>
      <c r="R1665" s="745">
        <v>473748.08</v>
      </c>
      <c r="S1665" s="745">
        <v>330926.96999999997</v>
      </c>
      <c r="T1665" s="745">
        <v>529483.15</v>
      </c>
    </row>
  </sheetData>
  <sheetProtection algorithmName="SHA-512" hashValue="nTD6xgt0cL8Mo2ZSbfvftCCR/vFWPxiJXHM2mMKigZKTvFXDgrfi7UaQbJDsFzMrvebdJ2xgneDAtbSd5ahIjQ==" saltValue="bTBFTzF5HE9QOcVISfJvq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35ED80F32D8F4396CE9CFB07D9DDA7" ma:contentTypeVersion="12" ma:contentTypeDescription="Create a new document." ma:contentTypeScope="" ma:versionID="199635842246e3e086ec55c282c8431d">
  <xsd:schema xmlns:xsd="http://www.w3.org/2001/XMLSchema" xmlns:xs="http://www.w3.org/2001/XMLSchema" xmlns:p="http://schemas.microsoft.com/office/2006/metadata/properties" xmlns:ns2="4fd58a0e-35d8-45cc-966b-8e2a1c0b2cb0" xmlns:ns3="7e15c5cb-3fe8-42ec-b68d-2139ba398eb7" targetNamespace="http://schemas.microsoft.com/office/2006/metadata/properties" ma:root="true" ma:fieldsID="d394e57e914a5dd4880591c408776dfd" ns2:_="" ns3:_="">
    <xsd:import namespace="4fd58a0e-35d8-45cc-966b-8e2a1c0b2cb0"/>
    <xsd:import namespace="7e15c5cb-3fe8-42ec-b68d-2139ba398e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58a0e-35d8-45cc-966b-8e2a1c0b2c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15c5cb-3fe8-42ec-b68d-2139ba398e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5E19A-12B0-4642-809E-A1F21C5A881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fd58a0e-35d8-45cc-966b-8e2a1c0b2cb0"/>
    <ds:schemaRef ds:uri="http://purl.org/dc/terms/"/>
    <ds:schemaRef ds:uri="7e15c5cb-3fe8-42ec-b68d-2139ba398eb7"/>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7B3FD5E-46D6-4958-84A5-49148137F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d58a0e-35d8-45cc-966b-8e2a1c0b2cb0"/>
    <ds:schemaRef ds:uri="7e15c5cb-3fe8-42ec-b68d-2139ba398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561541-724F-46C7-BF39-8C0FFFD71F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Toolkit Instructions</vt:lpstr>
      <vt:lpstr>Absorption Ratio</vt:lpstr>
      <vt:lpstr>Site &amp; Neighborhood Standards</vt:lpstr>
      <vt:lpstr>1a.Physical Design</vt:lpstr>
      <vt:lpstr>1b. Supportive Services</vt:lpstr>
      <vt:lpstr>2.Market</vt:lpstr>
      <vt:lpstr>3a.Capacity</vt:lpstr>
      <vt:lpstr>3b.Leverage and Committed Funds</vt:lpstr>
      <vt:lpstr>4.Land Use &amp; Zoning</vt:lpstr>
      <vt:lpstr>5a.Operating Cost Standard</vt:lpstr>
      <vt:lpstr>5b. Operating Pro Forma</vt:lpstr>
      <vt:lpstr>6. Intergenerational </vt:lpstr>
      <vt:lpstr>Documentation Checklist</vt:lpstr>
      <vt:lpstr>HUD ONLY - Intake Review</vt:lpstr>
      <vt:lpstr>HUD ONLY - Scoresheet</vt:lpstr>
      <vt:lpstr>HUD ONLY - Environmental</vt:lpstr>
      <vt:lpstr>List Validations</vt:lpstr>
      <vt:lpstr>HUD 2022 Operating Cost Std</vt:lpstr>
      <vt:lpstr>HUD 2022 TDC</vt:lpstr>
      <vt:lpstr>'Site &amp; Neighborhood Standards'!Criteria</vt:lpstr>
      <vt:lpstr>'Site &amp; Neighborhood Standards'!Extract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Warrior .</dc:creator>
  <cp:keywords/>
  <dc:description/>
  <cp:lastModifiedBy>Warrior, Ashwin K</cp:lastModifiedBy>
  <cp:revision/>
  <dcterms:created xsi:type="dcterms:W3CDTF">2020-07-31T16:57:11Z</dcterms:created>
  <dcterms:modified xsi:type="dcterms:W3CDTF">2022-10-18T19:41:15Z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0x0101003635ED80F32D8F4396CE9CFB07D9DDA7</vt:lpwstr>
  </property>
</Properties>
</file>