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dsoftware-my.sharepoint.com/personal/jed_graef_hdsoftware_com/Documents/Desktop/TRACS/203A/"/>
    </mc:Choice>
  </mc:AlternateContent>
  <xr:revisionPtr revIDLastSave="0" documentId="13_ncr:4000b_{A29BBD7E-9334-47DE-AABB-1270713EBD00}" xr6:coauthVersionLast="41" xr6:coauthVersionMax="41" xr10:uidLastSave="{00000000-0000-0000-0000-000000000000}"/>
  <bookViews>
    <workbookView xWindow="690" yWindow="585" windowWidth="20550" windowHeight="14640"/>
  </bookViews>
  <sheets>
    <sheet name="General Rules" sheetId="8" r:id="rId1"/>
    <sheet name=" S8 &amp; RAD Component 2" sheetId="2" r:id="rId2"/>
    <sheet name="RAD Component 1" sheetId="9" r:id="rId3"/>
    <sheet name="811 PRA Demo" sheetId="10" r:id="rId4"/>
    <sheet name="RAP-PAC" sheetId="3" r:id="rId5"/>
    <sheet name="Section 236" sheetId="7" r:id="rId6"/>
    <sheet name="BMIR" sheetId="6" r:id="rId7"/>
    <sheet name="PRAC" sheetId="5" r:id="rId8"/>
    <sheet name="Rent Supp" sheetId="4" r:id="rId9"/>
  </sheets>
  <definedNames>
    <definedName name="_xlnm.Print_Area" localSheetId="1">' S8 &amp; RAD Component 2'!$A$1:$H$52</definedName>
    <definedName name="_xlnm.Print_Area" localSheetId="6">BMIR!$A$1:$I$27</definedName>
    <definedName name="_xlnm.Print_Area" localSheetId="0">'General Rules'!$A$4:$K$23</definedName>
    <definedName name="_xlnm.Print_Area" localSheetId="7">PRAC!$A$1:$J$38</definedName>
    <definedName name="_xlnm.Print_Area" localSheetId="2">'RAD Component 1'!$A$1:$H$38</definedName>
    <definedName name="_xlnm.Print_Area" localSheetId="4">'RAP-PAC'!$A$1:$H$40</definedName>
    <definedName name="_xlnm.Print_Area" localSheetId="8">'Rent Supp'!$A$1:$I$40</definedName>
    <definedName name="_xlnm.Print_Area" localSheetId="5">'Section 236'!$A$1:$I$46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4" i="9" l="1"/>
  <c r="C35" i="10"/>
  <c r="C21" i="10"/>
  <c r="C22" i="10"/>
  <c r="C24" i="10"/>
  <c r="C25" i="10"/>
  <c r="C12" i="10"/>
  <c r="C7" i="10"/>
  <c r="C15" i="10"/>
  <c r="C16" i="10"/>
  <c r="C18" i="10"/>
  <c r="C19" i="10"/>
  <c r="C27" i="10"/>
  <c r="C28" i="10"/>
  <c r="C30" i="10"/>
  <c r="E62" i="9"/>
  <c r="E60" i="9"/>
  <c r="B67" i="9"/>
  <c r="E63" i="9" s="1"/>
  <c r="E61" i="9" s="1"/>
  <c r="B64" i="9"/>
  <c r="B69" i="9" s="1"/>
  <c r="B63" i="9"/>
  <c r="E48" i="9"/>
  <c r="B48" i="9"/>
  <c r="B53" i="9"/>
  <c r="C22" i="9"/>
  <c r="C23" i="9" s="1"/>
  <c r="C25" i="9" s="1"/>
  <c r="C26" i="9" s="1"/>
  <c r="C13" i="9"/>
  <c r="B46" i="9" s="1"/>
  <c r="C8" i="9"/>
  <c r="C16" i="9" s="1"/>
  <c r="C17" i="9" s="1"/>
  <c r="C19" i="9" s="1"/>
  <c r="C20" i="9" s="1"/>
  <c r="C28" i="9" s="1"/>
  <c r="C29" i="9" s="1"/>
  <c r="C16" i="6"/>
  <c r="C21" i="5"/>
  <c r="C22" i="5" s="1"/>
  <c r="C24" i="5" s="1"/>
  <c r="C25" i="5" s="1"/>
  <c r="C7" i="5"/>
  <c r="C15" i="5" s="1"/>
  <c r="C16" i="5" s="1"/>
  <c r="C18" i="5" s="1"/>
  <c r="C19" i="5" s="1"/>
  <c r="C27" i="5" s="1"/>
  <c r="C28" i="5" s="1"/>
  <c r="C18" i="6"/>
  <c r="C24" i="6"/>
  <c r="C20" i="6"/>
  <c r="C21" i="6"/>
  <c r="C22" i="6"/>
  <c r="C7" i="7"/>
  <c r="C17" i="7"/>
  <c r="C18" i="7"/>
  <c r="C20" i="7"/>
  <c r="C21" i="7"/>
  <c r="C23" i="7"/>
  <c r="C24" i="7"/>
  <c r="C26" i="7"/>
  <c r="C12" i="4"/>
  <c r="C24" i="4"/>
  <c r="C25" i="4"/>
  <c r="C26" i="4"/>
  <c r="C7" i="4"/>
  <c r="C15" i="4"/>
  <c r="C16" i="4"/>
  <c r="C18" i="4"/>
  <c r="C19" i="4"/>
  <c r="C29" i="4"/>
  <c r="C30" i="4"/>
  <c r="C32" i="4"/>
  <c r="C21" i="3"/>
  <c r="C22" i="3"/>
  <c r="C24" i="3"/>
  <c r="C25" i="3"/>
  <c r="C7" i="3"/>
  <c r="C15" i="3"/>
  <c r="C16" i="3"/>
  <c r="C18" i="3"/>
  <c r="C19" i="3"/>
  <c r="C27" i="3"/>
  <c r="C28" i="3"/>
  <c r="C30" i="3"/>
  <c r="C34" i="3"/>
  <c r="C36" i="3"/>
  <c r="C21" i="2"/>
  <c r="C22" i="2"/>
  <c r="C24" i="2"/>
  <c r="C25" i="2"/>
  <c r="C7" i="2"/>
  <c r="C15" i="2"/>
  <c r="C16" i="2"/>
  <c r="C18" i="2"/>
  <c r="C19" i="2"/>
  <c r="C27" i="2"/>
  <c r="C28" i="2"/>
  <c r="C10" i="5"/>
  <c r="C33" i="5"/>
  <c r="C12" i="3"/>
  <c r="C35" i="3"/>
  <c r="C37" i="4"/>
  <c r="C49" i="2"/>
  <c r="C12" i="2"/>
  <c r="C40" i="2"/>
  <c r="C21" i="4"/>
  <c r="C22" i="4"/>
  <c r="C30" i="7"/>
  <c r="C31" i="7"/>
  <c r="E49" i="9"/>
  <c r="E47" i="9"/>
  <c r="C48" i="2"/>
  <c r="C31" i="2"/>
  <c r="C33" i="2"/>
  <c r="C39" i="2"/>
  <c r="C41" i="2"/>
  <c r="C38" i="3"/>
  <c r="C37" i="3"/>
  <c r="C34" i="4"/>
  <c r="C36" i="4"/>
  <c r="C38" i="4"/>
  <c r="C46" i="2"/>
  <c r="C32" i="3"/>
  <c r="C40" i="7"/>
  <c r="C41" i="7"/>
  <c r="C35" i="7"/>
  <c r="C36" i="7"/>
  <c r="C37" i="7"/>
  <c r="C43" i="7"/>
  <c r="C44" i="7"/>
  <c r="C46" i="7"/>
  <c r="C32" i="10"/>
  <c r="C34" i="10"/>
  <c r="C36" i="10"/>
  <c r="E46" i="9"/>
  <c r="E50" i="9" s="1"/>
  <c r="E51" i="9" s="1"/>
  <c r="C38" i="10"/>
  <c r="C37" i="10"/>
  <c r="C42" i="2"/>
  <c r="C43" i="2"/>
  <c r="C40" i="4"/>
  <c r="C39" i="4"/>
  <c r="C37" i="2"/>
  <c r="C50" i="2"/>
  <c r="C51" i="2"/>
  <c r="C52" i="2"/>
  <c r="E64" i="9" l="1"/>
  <c r="E65" i="9" s="1"/>
  <c r="B68" i="9"/>
  <c r="C33" i="9"/>
  <c r="C35" i="9" s="1"/>
  <c r="C31" i="9"/>
  <c r="B47" i="9"/>
  <c r="C32" i="5"/>
  <c r="C34" i="5" s="1"/>
  <c r="C30" i="5"/>
  <c r="C37" i="9" l="1"/>
  <c r="C36" i="9"/>
  <c r="B49" i="9"/>
  <c r="B54" i="9" s="1"/>
  <c r="B50" i="9"/>
  <c r="B55" i="9" s="1"/>
  <c r="C35" i="5"/>
  <c r="C36" i="5"/>
</calcChain>
</file>

<file path=xl/sharedStrings.xml><?xml version="1.0" encoding="utf-8"?>
<sst xmlns="http://schemas.openxmlformats.org/spreadsheetml/2006/main" count="419" uniqueCount="136">
  <si>
    <t>Welfare Rent</t>
  </si>
  <si>
    <t>30% of Gross Rent</t>
  </si>
  <si>
    <t>BMIR Rent</t>
  </si>
  <si>
    <t>110% of BMIR Rent</t>
  </si>
  <si>
    <t>Basic Rent</t>
  </si>
  <si>
    <t>Gross Rent</t>
  </si>
  <si>
    <t>Utility Allowance</t>
  </si>
  <si>
    <t>Tenant Rent Calculations</t>
  </si>
  <si>
    <t>Annual Income</t>
  </si>
  <si>
    <t>Adjusted Income</t>
  </si>
  <si>
    <t>Minimum Rent</t>
  </si>
  <si>
    <t>Contract Rent</t>
  </si>
  <si>
    <t>Monthly adjusted income</t>
  </si>
  <si>
    <t>30% of monthly adjusted</t>
  </si>
  <si>
    <t>Monthly gross income</t>
  </si>
  <si>
    <t>TTP</t>
  </si>
  <si>
    <t>Gross Rent - TTP</t>
  </si>
  <si>
    <t>Round to the penny</t>
  </si>
  <si>
    <t>Round to the dollar</t>
  </si>
  <si>
    <t>TTP Calculation</t>
  </si>
  <si>
    <t>Total Allowances</t>
  </si>
  <si>
    <t>Greater of minimum rent or Calculated TTP</t>
  </si>
  <si>
    <t>Greater of 30% of adjusted, 10% of gross, welfare rent</t>
  </si>
  <si>
    <t>Calculated TTP</t>
  </si>
  <si>
    <t>Tenant Rent</t>
  </si>
  <si>
    <t>Utility Reimbursement</t>
  </si>
  <si>
    <t>TTP-UA</t>
  </si>
  <si>
    <t>Annual Income / 12</t>
  </si>
  <si>
    <t>Monthly Adjusted * 0.30</t>
  </si>
  <si>
    <t>Adjusted Income / 12</t>
  </si>
  <si>
    <t>Monthly Gross * 0.10</t>
  </si>
  <si>
    <t>NA</t>
  </si>
  <si>
    <t>Gross Rent * 0.30</t>
  </si>
  <si>
    <t>Greater of 30% of Monthly Adjusted, 30% of Gross Rent</t>
  </si>
  <si>
    <t>Market Rent</t>
  </si>
  <si>
    <t>BMIR Income Limit</t>
  </si>
  <si>
    <t>If Annual Income &lt;= BMIR Income Limit pay the BMIR Rent.  Else Do Not Admit</t>
  </si>
  <si>
    <t>If Annual Income &lt;= 110% of the BMIR Income Limit pay the BMIR Rent.  Else pay 110% of the BMIR Rent</t>
  </si>
  <si>
    <t>110% of the BMIR Limit</t>
  </si>
  <si>
    <t>Without Utility Allowance</t>
  </si>
  <si>
    <t>With Utility Allowance</t>
  </si>
  <si>
    <t>Tenant Rent Calculation</t>
  </si>
  <si>
    <t>Lesser of the above and Market Rent</t>
  </si>
  <si>
    <t>Monthly Adjusted * 0.25</t>
  </si>
  <si>
    <t>Contract Rent + Utility Allowance</t>
  </si>
  <si>
    <t>Operating Rent</t>
  </si>
  <si>
    <t>Operating Rent - Utility Allowance</t>
  </si>
  <si>
    <t>Lesser of the above and Gross Rent</t>
  </si>
  <si>
    <t>Lesser of TTP and Gross Rent</t>
  </si>
  <si>
    <t>At MI or IC, assistance may not be less than 10% of gross rent</t>
  </si>
  <si>
    <t>10% of Gross Rent</t>
  </si>
  <si>
    <t>Subsidy/Assistance</t>
  </si>
  <si>
    <t>RAP/PAC--Subsidy Types 3 &amp; 9</t>
  </si>
  <si>
    <t>Rent Supplement--Subisdy Type 2</t>
  </si>
  <si>
    <t>Section 236--Subsidy Type 4</t>
  </si>
  <si>
    <t>BMIR--Subsidy Type 5</t>
  </si>
  <si>
    <t>PRAC--Subsidy Types 7 &amp; 8</t>
  </si>
  <si>
    <t>Apply Minimum Rent</t>
  </si>
  <si>
    <t>Greater of 30% of monthly adjusted or Basic Rent</t>
  </si>
  <si>
    <t>10% of monthly gross income</t>
  </si>
  <si>
    <t>30% of monthly adjusted income</t>
  </si>
  <si>
    <t>25% of monthly adjusted income</t>
  </si>
  <si>
    <t>No Minimum Rent Exception</t>
  </si>
  <si>
    <t>Tenant Rent At Recertification</t>
  </si>
  <si>
    <t>Tenant Rent At MI or IC</t>
  </si>
  <si>
    <t>Note: This will always be a whole number being 110% of a number that is rounded to the nearest $50</t>
  </si>
  <si>
    <t>Annual Income - Total Allowances (May not be less than 0)</t>
  </si>
  <si>
    <t>If a Minimum Rent Exception Applies</t>
  </si>
  <si>
    <t>110% of BMIR Rent rounded to the penny</t>
  </si>
  <si>
    <t>110% of BMIR Rent rounded to the dollar</t>
  </si>
  <si>
    <t>Data entry in RED fields only</t>
  </si>
  <si>
    <t>Next round to the nearest penny.</t>
  </si>
  <si>
    <t>Whenever multiplying or dividing dollar amounts, first calculate a result to a minimum of 6 decimals as in the examples.</t>
  </si>
  <si>
    <t>.495001 becomes .50</t>
  </si>
  <si>
    <t>.494999 becomes .49</t>
  </si>
  <si>
    <t>Note: When rounding do not use banker's rounding. If your rounding function or algorithm uses banker's rounding, write or use a function that always rounds up at .5</t>
  </si>
  <si>
    <t>It is extremely important to follow the calculation steps exactly as presented.  Never combine steps in a single statement (x/12*.3)</t>
  </si>
  <si>
    <t>Tenant Rent/Utility Reimbursement</t>
  </si>
  <si>
    <t>Less Utility Allowance</t>
  </si>
  <si>
    <t>May be negative.</t>
  </si>
  <si>
    <t>Operating Rent - TTP</t>
  </si>
  <si>
    <t>Used in the minimum rent exception scenario</t>
  </si>
  <si>
    <t>Used when there is no minimum rent exception</t>
  </si>
  <si>
    <t>May not be greater than Market Rent.</t>
  </si>
  <si>
    <t>Changes in this version in Aqua</t>
  </si>
  <si>
    <t>Greater of 30% of adjusted less UA, 25% adjusted, Basic Rent</t>
  </si>
  <si>
    <t>Calculating Tenant Rent--TRACS 203A</t>
  </si>
  <si>
    <t>Changes since the 202D version in Yellow</t>
  </si>
  <si>
    <t>The calculations immediately above are valid only if TTP is &lt; 25</t>
  </si>
  <si>
    <t>calculated above and the rent charged under the tax credit rules. In doing this rent override, if the resulting</t>
  </si>
  <si>
    <t>assistance remains less than or equal to 0 then leave the assistance as is. However if assistance calculates as</t>
  </si>
  <si>
    <t>Normal Calculations</t>
  </si>
  <si>
    <t>Force TR to LIHTC Rent</t>
  </si>
  <si>
    <t>TTP = TR + UA</t>
  </si>
  <si>
    <t>UA</t>
  </si>
  <si>
    <t>TR</t>
  </si>
  <si>
    <t>TTP - UA</t>
  </si>
  <si>
    <t>LIHTC Rent</t>
  </si>
  <si>
    <t>Assistance</t>
  </si>
  <si>
    <t>GR - TTP</t>
  </si>
  <si>
    <t>Less UA</t>
  </si>
  <si>
    <t>MAX LIHTC Rent</t>
  </si>
  <si>
    <t>Revised</t>
  </si>
  <si>
    <t>The calculations below are valid ONLY when LIHTC Rent is &lt; TR AND Assistance is &lt;= 0</t>
  </si>
  <si>
    <t>LIHTC Rent &lt; TR?</t>
  </si>
  <si>
    <t>Assistance &lt;= 0?</t>
  </si>
  <si>
    <r>
      <t xml:space="preserve">* Note: </t>
    </r>
    <r>
      <rPr>
        <b/>
        <sz val="10"/>
        <rFont val="Arial"/>
        <family val="2"/>
      </rPr>
      <t>If assistance is 0 or negative AND LIHTC rules also apply,</t>
    </r>
    <r>
      <rPr>
        <sz val="10"/>
        <rFont val="Arial"/>
      </rPr>
      <t xml:space="preserve"> then the Tenant Rent is the lesser of the value</t>
    </r>
  </si>
  <si>
    <t>Standalone Calculator--Not tied to data in rows 5-35</t>
  </si>
  <si>
    <t>a positive value, force it to 0. See below for examples.</t>
  </si>
  <si>
    <t>Note: If the value for Minimum Rent should change in the future, enter it here.</t>
  </si>
  <si>
    <t>811 PRA Demo--SubsidyType 6</t>
  </si>
  <si>
    <r>
      <t xml:space="preserve">Incorporates 202D rent override calculations for the situation where a PRAC tenant's rent is being raised to operating rent as a result of failure to recertify. </t>
    </r>
    <r>
      <rPr>
        <b/>
        <sz val="10"/>
        <rFont val="Arial"/>
        <family val="2"/>
      </rPr>
      <t>Note: Removed for 2.0.3.A. See the 2.0.3.A specification document: Paragraph 2.17 Miscellaneous.</t>
    </r>
  </si>
  <si>
    <t>Section 8--SubsidyType 1</t>
  </si>
  <si>
    <t>the minimum rent/ttp rule does not apply to 811 PRA Demo so that program has been given its own tab.</t>
  </si>
  <si>
    <t>Note: Previous guidance stated that the minimum rent/ttp rule applied to the 811 PRA Demo program.</t>
  </si>
  <si>
    <t>to allow the TTP calculation to fall below $25.</t>
  </si>
  <si>
    <t>HUD has determined that that is not the case so the program has been moved from the Section 8 tab to</t>
  </si>
  <si>
    <t xml:space="preserve">Revised </t>
  </si>
  <si>
    <t>Previous versions of these calculations included instructions for how to force a tenant who had positive assistance to</t>
  </si>
  <si>
    <t xml:space="preserve">Operating Rent for failure to recertify. HUD's Office of the General Counsel has determined that the tenant rent and </t>
  </si>
  <si>
    <t>assistance should not be changed after a failure to recertify and while eviction is being persued. OA software is not</t>
  </si>
  <si>
    <t>required to remove the process used to raise the teanant to Operating Rent until TRACS version 2.0.3.A. Before then</t>
  </si>
  <si>
    <t>OAs are not to use that process but rather leave the tenant rent unchanged.</t>
  </si>
  <si>
    <t>Section 8--SubsidyType 1 (RAD Component 1 Only)</t>
  </si>
  <si>
    <t>Revised 4/18/2019</t>
  </si>
  <si>
    <t>Note: A new Tab has been added for RAD Component 1 rent calculations</t>
  </si>
  <si>
    <t>Note: See 203ANonCitizenRuleProration.xls for the calculations used after the initial TTP or Tenant Rent is calculated.</t>
  </si>
  <si>
    <t>Note that there are no more active Rent Suplement or RAP contracts.</t>
  </si>
  <si>
    <t>All have been converted to Section 8 RAD</t>
  </si>
  <si>
    <t>Note: The Section 8 Tab is, once again limited to S8-including RAD Component 2. 811 PRA Demo now has its own tab.</t>
  </si>
  <si>
    <t>Note: previously this tab was for both Section 8 and 811 PRA Demo. However, HUD has determined that</t>
  </si>
  <si>
    <t>Includes RAD Component 2 (Rent Supp; RAP; Mod Rehab; PRAC)</t>
  </si>
  <si>
    <t>Note:Minimum Rent does not apply to a RAD Component 1 certification</t>
  </si>
  <si>
    <t>this new tab. OA software must change its calculations TRACS version 2.0.3.A. In the meantime</t>
  </si>
  <si>
    <t>(2.0.2.D), OAs are instructed to use one of the Minimum Rent Hardship Exemption codes when necessary</t>
  </si>
  <si>
    <t>New RAD Component 1 tab for TRACS 203A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</si>
</sst>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"/>
  </numFmts>
  <fonts count="8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165" fontId="2" fillId="0" borderId="0" xfId="0" applyNumberFormat="1" applyFont="1"/>
    <xf numFmtId="165" fontId="0" fillId="0" borderId="0" xfId="0" applyNumberFormat="1"/>
    <xf numFmtId="0" fontId="2" fillId="0" borderId="0" xfId="0" applyFont="1" applyFill="1"/>
    <xf numFmtId="0" fontId="0" fillId="0" borderId="0" xfId="0" applyFill="1"/>
    <xf numFmtId="0" fontId="4" fillId="0" borderId="0" xfId="0" applyFont="1"/>
    <xf numFmtId="0" fontId="4" fillId="0" borderId="0" xfId="0" applyFont="1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ill="1" applyBorder="1"/>
    <xf numFmtId="0" fontId="0" fillId="0" borderId="1" xfId="0" applyBorder="1" applyAlignment="1"/>
    <xf numFmtId="0" fontId="0" fillId="0" borderId="1" xfId="0" applyBorder="1"/>
    <xf numFmtId="165" fontId="2" fillId="0" borderId="1" xfId="0" applyNumberFormat="1" applyFont="1" applyBorder="1"/>
    <xf numFmtId="2" fontId="0" fillId="0" borderId="1" xfId="0" applyNumberFormat="1" applyBorder="1"/>
    <xf numFmtId="2" fontId="2" fillId="0" borderId="1" xfId="0" applyNumberFormat="1" applyFont="1" applyBorder="1"/>
    <xf numFmtId="0" fontId="2" fillId="0" borderId="1" xfId="0" applyFont="1" applyBorder="1"/>
    <xf numFmtId="0" fontId="4" fillId="0" borderId="1" xfId="0" applyFont="1" applyBorder="1"/>
    <xf numFmtId="0" fontId="2" fillId="0" borderId="2" xfId="0" applyFont="1" applyBorder="1"/>
    <xf numFmtId="165" fontId="0" fillId="0" borderId="1" xfId="0" applyNumberFormat="1" applyBorder="1"/>
    <xf numFmtId="0" fontId="5" fillId="0" borderId="0" xfId="0" applyFont="1" applyFill="1" applyAlignment="1">
      <alignment horizontal="center"/>
    </xf>
    <xf numFmtId="0" fontId="2" fillId="0" borderId="1" xfId="0" applyFont="1" applyFill="1" applyBorder="1"/>
    <xf numFmtId="0" fontId="0" fillId="0" borderId="0" xfId="0" applyFill="1" applyAlignment="1">
      <alignment horizontal="left" wrapText="1"/>
    </xf>
    <xf numFmtId="0" fontId="0" fillId="0" borderId="1" xfId="0" applyFill="1" applyBorder="1" applyAlignment="1">
      <alignment wrapText="1"/>
    </xf>
    <xf numFmtId="0" fontId="4" fillId="0" borderId="1" xfId="0" applyFont="1" applyFill="1" applyBorder="1" applyAlignment="1">
      <alignment horizontal="left"/>
    </xf>
    <xf numFmtId="0" fontId="0" fillId="0" borderId="0" xfId="0" applyFill="1" applyAlignment="1">
      <alignment horizontal="center"/>
    </xf>
    <xf numFmtId="0" fontId="1" fillId="2" borderId="1" xfId="0" applyFont="1" applyFill="1" applyBorder="1" applyProtection="1">
      <protection locked="0"/>
    </xf>
    <xf numFmtId="0" fontId="0" fillId="3" borderId="0" xfId="0" applyFill="1"/>
    <xf numFmtId="0" fontId="0" fillId="5" borderId="0" xfId="0" applyFill="1"/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4" fillId="5" borderId="0" xfId="0" applyFont="1" applyFill="1"/>
    <xf numFmtId="14" fontId="0" fillId="5" borderId="0" xfId="0" applyNumberFormat="1" applyFill="1"/>
    <xf numFmtId="0" fontId="0" fillId="2" borderId="1" xfId="0" applyFill="1" applyBorder="1"/>
    <xf numFmtId="0" fontId="0" fillId="0" borderId="0" xfId="0" applyFill="1" applyBorder="1"/>
    <xf numFmtId="0" fontId="0" fillId="0" borderId="0" xfId="0" applyBorder="1"/>
    <xf numFmtId="0" fontId="0" fillId="0" borderId="0" xfId="0" applyFill="1" applyBorder="1" applyAlignment="1">
      <alignment wrapText="1"/>
    </xf>
    <xf numFmtId="0" fontId="4" fillId="0" borderId="0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4" fillId="0" borderId="0" xfId="0" applyFont="1" applyFill="1" applyBorder="1" applyAlignment="1"/>
    <xf numFmtId="0" fontId="0" fillId="0" borderId="0" xfId="0" applyFill="1" applyBorder="1" applyAlignment="1">
      <alignment horizontal="right"/>
    </xf>
    <xf numFmtId="0" fontId="4" fillId="0" borderId="1" xfId="0" applyFont="1" applyFill="1" applyBorder="1"/>
    <xf numFmtId="0" fontId="1" fillId="0" borderId="1" xfId="0" applyFont="1" applyBorder="1"/>
    <xf numFmtId="0" fontId="4" fillId="3" borderId="0" xfId="0" applyFont="1" applyFill="1"/>
    <xf numFmtId="0" fontId="4" fillId="3" borderId="0" xfId="0" applyFont="1" applyFill="1" applyBorder="1" applyAlignment="1"/>
    <xf numFmtId="0" fontId="0" fillId="3" borderId="0" xfId="0" applyFill="1" applyBorder="1"/>
    <xf numFmtId="0" fontId="0" fillId="5" borderId="0" xfId="0" applyFont="1" applyFill="1"/>
    <xf numFmtId="0" fontId="4" fillId="5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 indent="6"/>
    </xf>
    <xf numFmtId="0" fontId="0" fillId="0" borderId="0" xfId="0" applyBorder="1" applyAlignment="1">
      <alignment horizontal="left" indent="6"/>
    </xf>
    <xf numFmtId="0" fontId="0" fillId="0" borderId="14" xfId="0" applyBorder="1" applyAlignment="1">
      <alignment horizontal="left" indent="6"/>
    </xf>
    <xf numFmtId="0" fontId="6" fillId="7" borderId="1" xfId="0" applyFont="1" applyFill="1" applyBorder="1" applyAlignment="1">
      <alignment horizontal="center"/>
    </xf>
    <xf numFmtId="0" fontId="0" fillId="0" borderId="4" xfId="0" applyBorder="1" applyAlignment="1">
      <alignment horizontal="left" indent="6"/>
    </xf>
    <xf numFmtId="0" fontId="0" fillId="0" borderId="5" xfId="0" applyBorder="1" applyAlignment="1">
      <alignment horizontal="left" indent="6"/>
    </xf>
    <xf numFmtId="0" fontId="0" fillId="0" borderId="6" xfId="0" applyBorder="1" applyAlignment="1">
      <alignment horizontal="left" indent="6"/>
    </xf>
    <xf numFmtId="0" fontId="0" fillId="0" borderId="1" xfId="0" applyBorder="1" applyAlignment="1">
      <alignment horizontal="left" wrapText="1"/>
    </xf>
    <xf numFmtId="0" fontId="4" fillId="5" borderId="1" xfId="0" applyFont="1" applyFill="1" applyBorder="1" applyAlignment="1">
      <alignment horizontal="left" wrapText="1"/>
    </xf>
    <xf numFmtId="0" fontId="1" fillId="8" borderId="7" xfId="0" applyFont="1" applyFill="1" applyBorder="1" applyAlignment="1">
      <alignment horizontal="center"/>
    </xf>
    <xf numFmtId="0" fontId="1" fillId="8" borderId="8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4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4" fillId="0" borderId="1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left" wrapText="1"/>
    </xf>
    <xf numFmtId="0" fontId="0" fillId="3" borderId="8" xfId="0" applyFill="1" applyBorder="1" applyAlignment="1">
      <alignment horizontal="left" wrapText="1"/>
    </xf>
    <xf numFmtId="0" fontId="0" fillId="3" borderId="9" xfId="0" applyFill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10" borderId="7" xfId="0" applyFill="1" applyBorder="1" applyAlignment="1">
      <alignment horizontal="center"/>
    </xf>
    <xf numFmtId="0" fontId="0" fillId="10" borderId="9" xfId="0" applyFill="1" applyBorder="1" applyAlignment="1">
      <alignment horizontal="center"/>
    </xf>
    <xf numFmtId="0" fontId="0" fillId="10" borderId="7" xfId="0" applyFill="1" applyBorder="1" applyAlignment="1">
      <alignment horizontal="center" wrapText="1"/>
    </xf>
    <xf numFmtId="0" fontId="0" fillId="10" borderId="9" xfId="0" applyFill="1" applyBorder="1" applyAlignment="1">
      <alignment horizontal="center" wrapText="1"/>
    </xf>
    <xf numFmtId="0" fontId="0" fillId="0" borderId="1" xfId="0" applyFill="1" applyBorder="1" applyAlignment="1">
      <alignment horizontal="left"/>
    </xf>
    <xf numFmtId="0" fontId="1" fillId="5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left" wrapText="1"/>
    </xf>
    <xf numFmtId="0" fontId="0" fillId="0" borderId="8" xfId="0" applyFill="1" applyBorder="1" applyAlignment="1">
      <alignment horizontal="left" wrapText="1"/>
    </xf>
    <xf numFmtId="0" fontId="0" fillId="0" borderId="9" xfId="0" applyFill="1" applyBorder="1" applyAlignment="1">
      <alignment horizontal="left" wrapText="1"/>
    </xf>
    <xf numFmtId="0" fontId="0" fillId="0" borderId="1" xfId="0" applyBorder="1"/>
    <xf numFmtId="0" fontId="4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2" fillId="0" borderId="1" xfId="0" applyFont="1" applyBorder="1"/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/>
    </xf>
    <xf numFmtId="0" fontId="1" fillId="2" borderId="7" xfId="0" applyFont="1" applyFill="1" applyBorder="1"/>
    <xf numFmtId="0" fontId="1" fillId="2" borderId="8" xfId="0" applyFont="1" applyFill="1" applyBorder="1"/>
    <xf numFmtId="0" fontId="1" fillId="2" borderId="9" xfId="0" applyFont="1" applyFill="1" applyBorder="1"/>
    <xf numFmtId="0" fontId="7" fillId="3" borderId="7" xfId="0" applyFont="1" applyFill="1" applyBorder="1" applyAlignment="1"/>
    <xf numFmtId="0" fontId="7" fillId="3" borderId="8" xfId="0" applyFont="1" applyFill="1" applyBorder="1" applyAlignment="1"/>
    <xf numFmtId="0" fontId="7" fillId="3" borderId="9" xfId="0" applyFont="1" applyFill="1" applyBorder="1" applyAlignment="1"/>
    <xf numFmtId="0" fontId="0" fillId="0" borderId="7" xfId="0" applyBorder="1" applyAlignment="1"/>
    <xf numFmtId="0" fontId="0" fillId="0" borderId="9" xfId="0" applyBorder="1" applyAlignment="1"/>
    <xf numFmtId="0" fontId="0" fillId="0" borderId="1" xfId="0" applyBorder="1" applyAlignment="1">
      <alignment horizontal="left" wrapText="1" readingOrder="1"/>
    </xf>
    <xf numFmtId="0" fontId="0" fillId="0" borderId="7" xfId="0" applyBorder="1"/>
    <xf numFmtId="0" fontId="0" fillId="0" borderId="9" xfId="0" applyBorder="1"/>
    <xf numFmtId="0" fontId="2" fillId="0" borderId="1" xfId="0" applyFont="1" applyBorder="1" applyAlignment="1">
      <alignment horizontal="left" wrapText="1" readingOrder="1"/>
    </xf>
    <xf numFmtId="0" fontId="1" fillId="2" borderId="1" xfId="0" applyFont="1" applyFill="1" applyBorder="1"/>
    <xf numFmtId="0" fontId="4" fillId="0" borderId="1" xfId="0" applyFont="1" applyBorder="1"/>
    <xf numFmtId="0" fontId="2" fillId="0" borderId="2" xfId="0" applyFont="1" applyBorder="1"/>
    <xf numFmtId="0" fontId="0" fillId="0" borderId="11" xfId="0" applyBorder="1"/>
    <xf numFmtId="0" fontId="0" fillId="0" borderId="12" xfId="0" applyBorder="1"/>
    <xf numFmtId="0" fontId="1" fillId="0" borderId="1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left" wrapText="1"/>
    </xf>
    <xf numFmtId="0" fontId="0" fillId="5" borderId="8" xfId="0" applyFill="1" applyBorder="1" applyAlignment="1">
      <alignment horizontal="left" wrapText="1"/>
    </xf>
    <xf numFmtId="0" fontId="0" fillId="5" borderId="9" xfId="0" applyFill="1" applyBorder="1" applyAlignment="1">
      <alignment horizontal="left" wrapText="1"/>
    </xf>
    <xf numFmtId="0" fontId="0" fillId="0" borderId="7" xfId="0" applyFill="1" applyBorder="1" applyAlignment="1">
      <alignment horizontal="left"/>
    </xf>
    <xf numFmtId="0" fontId="0" fillId="0" borderId="9" xfId="0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0" fillId="5" borderId="0" xfId="0" applyFill="1" applyAlignment="1">
      <alignment horizontal="left" wrapText="1"/>
    </xf>
    <xf numFmtId="0" fontId="5" fillId="5" borderId="0" xfId="0" applyFont="1" applyFill="1" applyAlignment="1">
      <alignment horizontal="center"/>
    </xf>
    <xf numFmtId="0" fontId="0" fillId="5" borderId="1" xfId="0" applyFill="1" applyBorder="1"/>
    <xf numFmtId="2" fontId="2" fillId="5" borderId="1" xfId="0" applyNumberFormat="1" applyFont="1" applyFill="1" applyBorder="1"/>
    <xf numFmtId="0" fontId="2" fillId="5" borderId="1" xfId="0" applyFont="1" applyFill="1" applyBorder="1"/>
    <xf numFmtId="0" fontId="2" fillId="5" borderId="1" xfId="0" applyFont="1" applyFill="1" applyBorder="1"/>
    <xf numFmtId="0" fontId="0" fillId="5" borderId="1" xfId="0" applyFill="1" applyBorder="1"/>
    <xf numFmtId="0" fontId="4" fillId="5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zoomScaleNormal="100" workbookViewId="0">
      <selection activeCell="A29" sqref="A29"/>
    </sheetView>
  </sheetViews>
  <sheetFormatPr defaultRowHeight="12.75" x14ac:dyDescent="0.2"/>
  <sheetData>
    <row r="1" spans="1:11" x14ac:dyDescent="0.2">
      <c r="A1" s="54" t="s">
        <v>124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4" spans="1:11" x14ac:dyDescent="0.2">
      <c r="A4" s="72" t="s">
        <v>86</v>
      </c>
      <c r="B4" s="73"/>
      <c r="C4" s="73"/>
      <c r="D4" s="73"/>
      <c r="E4" s="73"/>
      <c r="F4" s="73"/>
      <c r="G4" s="73"/>
      <c r="H4" s="73"/>
      <c r="I4" s="73"/>
      <c r="J4" s="73"/>
      <c r="K4" s="74"/>
    </row>
    <row r="6" spans="1:11" s="10" customFormat="1" x14ac:dyDescent="0.2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x14ac:dyDescent="0.2">
      <c r="A7" s="55" t="s">
        <v>87</v>
      </c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">
      <c r="A8" s="66" t="s">
        <v>84</v>
      </c>
      <c r="B8" s="66"/>
      <c r="C8" s="66"/>
      <c r="D8" s="66"/>
      <c r="E8" s="66"/>
      <c r="F8" s="66"/>
      <c r="G8" s="66"/>
      <c r="H8" s="66"/>
      <c r="I8" s="66"/>
      <c r="J8" s="66"/>
      <c r="K8" s="66"/>
    </row>
    <row r="10" spans="1:11" x14ac:dyDescent="0.2">
      <c r="A10" s="57" t="s">
        <v>72</v>
      </c>
      <c r="B10" s="58"/>
      <c r="C10" s="58"/>
      <c r="D10" s="58"/>
      <c r="E10" s="58"/>
      <c r="F10" s="58"/>
      <c r="G10" s="58"/>
      <c r="H10" s="58"/>
      <c r="I10" s="58"/>
      <c r="J10" s="58"/>
      <c r="K10" s="59"/>
    </row>
    <row r="11" spans="1:11" x14ac:dyDescent="0.2">
      <c r="A11" s="60" t="s">
        <v>71</v>
      </c>
      <c r="B11" s="61"/>
      <c r="C11" s="61"/>
      <c r="D11" s="61"/>
      <c r="E11" s="61"/>
      <c r="F11" s="61"/>
      <c r="G11" s="61"/>
      <c r="H11" s="61"/>
      <c r="I11" s="61"/>
      <c r="J11" s="61"/>
      <c r="K11" s="62"/>
    </row>
    <row r="12" spans="1:11" x14ac:dyDescent="0.2">
      <c r="A12" s="63" t="s">
        <v>73</v>
      </c>
      <c r="B12" s="64"/>
      <c r="C12" s="64"/>
      <c r="D12" s="64"/>
      <c r="E12" s="64"/>
      <c r="F12" s="64"/>
      <c r="G12" s="64"/>
      <c r="H12" s="64"/>
      <c r="I12" s="64"/>
      <c r="J12" s="64"/>
      <c r="K12" s="65"/>
    </row>
    <row r="13" spans="1:11" x14ac:dyDescent="0.2">
      <c r="A13" s="67" t="s">
        <v>74</v>
      </c>
      <c r="B13" s="68"/>
      <c r="C13" s="68"/>
      <c r="D13" s="68"/>
      <c r="E13" s="68"/>
      <c r="F13" s="68"/>
      <c r="G13" s="68"/>
      <c r="H13" s="68"/>
      <c r="I13" s="68"/>
      <c r="J13" s="68"/>
      <c r="K13" s="69"/>
    </row>
    <row r="15" spans="1:11" ht="27.95" customHeight="1" x14ac:dyDescent="0.2">
      <c r="A15" s="70" t="s">
        <v>75</v>
      </c>
      <c r="B15" s="70"/>
      <c r="C15" s="70"/>
      <c r="D15" s="70"/>
      <c r="E15" s="70"/>
      <c r="F15" s="70"/>
      <c r="G15" s="70"/>
      <c r="H15" s="70"/>
      <c r="I15" s="70"/>
      <c r="J15" s="70"/>
      <c r="K15" s="70"/>
    </row>
    <row r="17" spans="1:16" ht="24" customHeight="1" x14ac:dyDescent="0.2">
      <c r="A17" s="70" t="s">
        <v>76</v>
      </c>
      <c r="B17" s="70"/>
      <c r="C17" s="70"/>
      <c r="D17" s="70"/>
      <c r="E17" s="70"/>
      <c r="F17" s="70"/>
      <c r="G17" s="70"/>
      <c r="H17" s="70"/>
      <c r="I17" s="70"/>
      <c r="J17" s="70"/>
      <c r="K17" s="70"/>
    </row>
    <row r="19" spans="1:16" ht="36.75" customHeight="1" x14ac:dyDescent="0.2">
      <c r="A19" s="71" t="s">
        <v>111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10"/>
      <c r="M19" s="10"/>
      <c r="N19" s="10"/>
      <c r="O19" s="10"/>
      <c r="P19" s="10"/>
    </row>
    <row r="20" spans="1:16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</row>
    <row r="21" spans="1:16" x14ac:dyDescent="0.2">
      <c r="A21" s="12" t="s">
        <v>126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</row>
    <row r="22" spans="1:16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</row>
    <row r="23" spans="1:16" x14ac:dyDescent="0.2">
      <c r="A23" s="33" t="s">
        <v>125</v>
      </c>
      <c r="B23" s="33"/>
      <c r="C23" s="33"/>
      <c r="D23" s="33"/>
      <c r="E23" s="33"/>
      <c r="F23" s="33"/>
      <c r="G23" s="33"/>
      <c r="H23" s="33"/>
      <c r="I23" s="33"/>
      <c r="J23" s="10"/>
      <c r="K23" s="10"/>
      <c r="L23" s="10"/>
      <c r="M23" s="10"/>
      <c r="N23" s="10"/>
      <c r="O23" s="10"/>
      <c r="P23" s="10"/>
    </row>
    <row r="24" spans="1:16" x14ac:dyDescent="0.2">
      <c r="A24" s="50" t="s">
        <v>129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10"/>
      <c r="M24" s="10"/>
      <c r="N24" s="10"/>
      <c r="O24" s="10"/>
      <c r="P24" s="10"/>
    </row>
    <row r="25" spans="1:16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</row>
    <row r="26" spans="1:16" x14ac:dyDescent="0.2">
      <c r="A26" s="53" t="s">
        <v>127</v>
      </c>
      <c r="B26" s="33"/>
      <c r="C26" s="33"/>
      <c r="D26" s="33"/>
      <c r="E26" s="33"/>
      <c r="F26" s="33"/>
      <c r="G26" s="33"/>
      <c r="H26" s="33"/>
      <c r="I26" s="33"/>
      <c r="J26" s="10"/>
      <c r="K26" s="10"/>
    </row>
    <row r="27" spans="1:16" x14ac:dyDescent="0.2">
      <c r="A27" s="37" t="s">
        <v>128</v>
      </c>
      <c r="B27" s="33"/>
      <c r="C27" s="33"/>
      <c r="D27" s="33"/>
      <c r="E27" s="33"/>
      <c r="F27" s="33"/>
      <c r="G27" s="33"/>
      <c r="H27" s="33"/>
      <c r="I27" s="33"/>
      <c r="J27" s="10"/>
      <c r="K27" s="10"/>
    </row>
    <row r="29" spans="1:16" x14ac:dyDescent="0.2">
      <c r="D29" s="10"/>
    </row>
  </sheetData>
  <mergeCells count="11">
    <mergeCell ref="A13:K13"/>
    <mergeCell ref="A15:K15"/>
    <mergeCell ref="A17:K17"/>
    <mergeCell ref="A19:K19"/>
    <mergeCell ref="A4:K4"/>
    <mergeCell ref="A1:K1"/>
    <mergeCell ref="A7:K7"/>
    <mergeCell ref="A10:K10"/>
    <mergeCell ref="A11:K11"/>
    <mergeCell ref="A12:K12"/>
    <mergeCell ref="A8:K8"/>
  </mergeCells>
  <phoneticPr fontId="3" type="noConversion"/>
  <pageMargins left="0.75" right="0.75" top="1" bottom="1" header="0.5" footer="0.5"/>
  <pageSetup scale="90" orientation="portrait" r:id="rId1"/>
  <headerFooter alignWithMargins="0">
    <oddHeader>&amp;C&amp;14 TRACS 202D Calculating Tenant Rent 
General Rules</oddHeader>
    <oddFooter>&amp;L&amp;8page &amp;P of &amp;N&amp;R&amp;8revised 4/5/2012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9"/>
  <sheetViews>
    <sheetView zoomScaleNormal="100" workbookViewId="0">
      <selection activeCell="H2" sqref="H2"/>
    </sheetView>
  </sheetViews>
  <sheetFormatPr defaultRowHeight="12.75" x14ac:dyDescent="0.2"/>
  <cols>
    <col min="2" max="2" width="20.42578125" customWidth="1"/>
    <col min="3" max="3" width="13.5703125" customWidth="1"/>
    <col min="5" max="5" width="12.42578125" customWidth="1"/>
    <col min="8" max="8" width="10.140625" bestFit="1" customWidth="1"/>
  </cols>
  <sheetData>
    <row r="1" spans="1:11" x14ac:dyDescent="0.2">
      <c r="A1" s="91" t="s">
        <v>7</v>
      </c>
      <c r="B1" s="92"/>
      <c r="C1" s="93"/>
      <c r="D1" s="94" t="s">
        <v>70</v>
      </c>
      <c r="E1" s="95"/>
      <c r="F1" s="96"/>
      <c r="G1" s="37" t="s">
        <v>102</v>
      </c>
      <c r="H1" s="38">
        <v>43817</v>
      </c>
    </row>
    <row r="2" spans="1:11" s="10" customFormat="1" x14ac:dyDescent="0.2">
      <c r="A2" s="27"/>
      <c r="B2" s="27"/>
      <c r="C2" s="27"/>
      <c r="D2" s="25"/>
      <c r="E2" s="25"/>
      <c r="F2" s="25"/>
    </row>
    <row r="3" spans="1:11" x14ac:dyDescent="0.2">
      <c r="A3" s="97" t="s">
        <v>112</v>
      </c>
      <c r="B3" s="97"/>
      <c r="C3" s="97"/>
      <c r="D3" s="97"/>
      <c r="E3" s="97"/>
      <c r="F3" s="97"/>
      <c r="G3" s="97"/>
      <c r="H3" s="97"/>
    </row>
    <row r="4" spans="1:11" x14ac:dyDescent="0.2">
      <c r="A4" s="103" t="s">
        <v>131</v>
      </c>
      <c r="B4" s="103"/>
      <c r="C4" s="103"/>
      <c r="D4" s="103"/>
      <c r="E4" s="103"/>
      <c r="F4" s="103"/>
      <c r="G4" s="103"/>
      <c r="H4" s="103"/>
    </row>
    <row r="5" spans="1:11" x14ac:dyDescent="0.2">
      <c r="A5" s="75" t="s">
        <v>8</v>
      </c>
      <c r="B5" s="75"/>
      <c r="C5" s="31">
        <v>10000</v>
      </c>
      <c r="D5" s="80"/>
      <c r="E5" s="80"/>
      <c r="F5" s="80"/>
      <c r="G5" s="80"/>
      <c r="H5" s="80"/>
    </row>
    <row r="6" spans="1:11" x14ac:dyDescent="0.2">
      <c r="A6" s="75" t="s">
        <v>20</v>
      </c>
      <c r="B6" s="75"/>
      <c r="C6" s="31">
        <v>400</v>
      </c>
      <c r="D6" s="80"/>
      <c r="E6" s="80"/>
      <c r="F6" s="80"/>
      <c r="G6" s="80"/>
      <c r="H6" s="80"/>
    </row>
    <row r="7" spans="1:11" x14ac:dyDescent="0.2">
      <c r="A7" s="75" t="s">
        <v>9</v>
      </c>
      <c r="B7" s="75"/>
      <c r="C7" s="15">
        <f>IF((+C5-C6) &lt; 0, 0, +C5-C6)</f>
        <v>9600</v>
      </c>
      <c r="D7" s="16" t="s">
        <v>66</v>
      </c>
      <c r="E7" s="16"/>
      <c r="F7" s="16"/>
      <c r="G7" s="17"/>
      <c r="H7" s="17"/>
    </row>
    <row r="8" spans="1:11" x14ac:dyDescent="0.2">
      <c r="A8" s="75" t="s">
        <v>0</v>
      </c>
      <c r="B8" s="75"/>
      <c r="C8" s="31">
        <v>0</v>
      </c>
      <c r="D8" s="80"/>
      <c r="E8" s="80"/>
      <c r="F8" s="80"/>
      <c r="G8" s="80"/>
      <c r="H8" s="80"/>
    </row>
    <row r="9" spans="1:11" ht="24.75" customHeight="1" x14ac:dyDescent="0.2">
      <c r="A9" s="75" t="s">
        <v>10</v>
      </c>
      <c r="B9" s="75"/>
      <c r="C9" s="15">
        <v>25</v>
      </c>
      <c r="D9" s="88" t="s">
        <v>109</v>
      </c>
      <c r="E9" s="89"/>
      <c r="F9" s="89"/>
      <c r="G9" s="89"/>
      <c r="H9" s="90"/>
    </row>
    <row r="10" spans="1:11" x14ac:dyDescent="0.2">
      <c r="A10" s="75" t="s">
        <v>11</v>
      </c>
      <c r="B10" s="75"/>
      <c r="C10" s="31">
        <v>916</v>
      </c>
      <c r="D10" s="80"/>
      <c r="E10" s="80"/>
      <c r="F10" s="80"/>
      <c r="G10" s="80"/>
      <c r="H10" s="80"/>
    </row>
    <row r="11" spans="1:11" x14ac:dyDescent="0.2">
      <c r="A11" s="75" t="s">
        <v>6</v>
      </c>
      <c r="B11" s="75"/>
      <c r="C11" s="31">
        <v>72</v>
      </c>
      <c r="D11" s="80"/>
      <c r="E11" s="80"/>
      <c r="F11" s="80"/>
      <c r="G11" s="80"/>
      <c r="H11" s="80"/>
    </row>
    <row r="12" spans="1:11" x14ac:dyDescent="0.2">
      <c r="A12" s="75" t="s">
        <v>5</v>
      </c>
      <c r="B12" s="75"/>
      <c r="C12" s="17">
        <f>+C10+C11</f>
        <v>988</v>
      </c>
      <c r="D12" s="75" t="s">
        <v>44</v>
      </c>
      <c r="E12" s="75"/>
      <c r="F12" s="75"/>
      <c r="G12" s="75"/>
      <c r="H12" s="75"/>
    </row>
    <row r="13" spans="1:11" x14ac:dyDescent="0.2">
      <c r="A13" s="75" t="s">
        <v>34</v>
      </c>
      <c r="B13" s="75"/>
      <c r="C13" s="17" t="s">
        <v>31</v>
      </c>
      <c r="D13" s="80"/>
      <c r="E13" s="80"/>
      <c r="F13" s="80"/>
      <c r="G13" s="80"/>
      <c r="H13" s="80"/>
    </row>
    <row r="14" spans="1:11" x14ac:dyDescent="0.2">
      <c r="A14" s="87"/>
      <c r="B14" s="87"/>
      <c r="C14" s="87"/>
      <c r="D14" s="87"/>
      <c r="E14" s="87"/>
      <c r="F14" s="87"/>
      <c r="G14" s="87"/>
      <c r="H14" s="87"/>
      <c r="I14" s="10"/>
      <c r="J14" s="10"/>
      <c r="K14" s="10"/>
    </row>
    <row r="15" spans="1:11" x14ac:dyDescent="0.2">
      <c r="C15" s="18">
        <f>+C7/12</f>
        <v>800</v>
      </c>
      <c r="D15" s="84" t="s">
        <v>29</v>
      </c>
      <c r="E15" s="84"/>
    </row>
    <row r="16" spans="1:11" x14ac:dyDescent="0.2">
      <c r="A16" s="84" t="s">
        <v>12</v>
      </c>
      <c r="B16" s="85"/>
      <c r="C16" s="19">
        <f>ROUND(C15,2)</f>
        <v>800</v>
      </c>
      <c r="D16" s="75" t="s">
        <v>17</v>
      </c>
      <c r="E16" s="75"/>
      <c r="I16" s="3"/>
    </row>
    <row r="18" spans="1:12" x14ac:dyDescent="0.2">
      <c r="C18" s="18">
        <f>C16*0.3</f>
        <v>240</v>
      </c>
      <c r="D18" s="75" t="s">
        <v>28</v>
      </c>
      <c r="E18" s="75"/>
    </row>
    <row r="19" spans="1:12" x14ac:dyDescent="0.2">
      <c r="A19" s="84" t="s">
        <v>13</v>
      </c>
      <c r="B19" s="85"/>
      <c r="C19" s="19">
        <f>ROUND(C18,2)</f>
        <v>240</v>
      </c>
      <c r="D19" s="75" t="s">
        <v>17</v>
      </c>
      <c r="E19" s="75"/>
    </row>
    <row r="21" spans="1:12" x14ac:dyDescent="0.2">
      <c r="C21" s="18">
        <f>C5/12</f>
        <v>833.33333333333337</v>
      </c>
      <c r="D21" s="75" t="s">
        <v>27</v>
      </c>
      <c r="E21" s="75"/>
    </row>
    <row r="22" spans="1:12" x14ac:dyDescent="0.2">
      <c r="A22" s="84" t="s">
        <v>14</v>
      </c>
      <c r="B22" s="85"/>
      <c r="C22" s="19">
        <f>ROUND(C21,2)</f>
        <v>833.33</v>
      </c>
      <c r="D22" s="75" t="s">
        <v>17</v>
      </c>
      <c r="E22" s="75"/>
    </row>
    <row r="24" spans="1:12" x14ac:dyDescent="0.2">
      <c r="C24" s="18">
        <f>C22*0.1</f>
        <v>83.333000000000013</v>
      </c>
      <c r="D24" s="75" t="s">
        <v>30</v>
      </c>
      <c r="E24" s="75"/>
    </row>
    <row r="25" spans="1:12" x14ac:dyDescent="0.2">
      <c r="A25" s="85" t="s">
        <v>59</v>
      </c>
      <c r="B25" s="86"/>
      <c r="C25" s="19">
        <f>ROUND(C24,2)</f>
        <v>83.33</v>
      </c>
      <c r="D25" s="75" t="s">
        <v>17</v>
      </c>
      <c r="E25" s="75"/>
    </row>
    <row r="27" spans="1:12" x14ac:dyDescent="0.2">
      <c r="A27" s="75" t="s">
        <v>19</v>
      </c>
      <c r="B27" s="75"/>
      <c r="C27" s="20">
        <f>MAX(C19,C25,C8)</f>
        <v>240</v>
      </c>
      <c r="D27" s="83" t="s">
        <v>22</v>
      </c>
      <c r="E27" s="83"/>
      <c r="F27" s="83"/>
      <c r="G27" s="83"/>
      <c r="H27" s="83"/>
      <c r="I27" s="4"/>
    </row>
    <row r="28" spans="1:12" x14ac:dyDescent="0.2">
      <c r="A28" s="17"/>
      <c r="B28" s="21" t="s">
        <v>23</v>
      </c>
      <c r="C28" s="21">
        <f>ROUND(C27,0)</f>
        <v>240</v>
      </c>
      <c r="D28" s="84" t="s">
        <v>18</v>
      </c>
      <c r="E28" s="84"/>
      <c r="F28" s="84"/>
      <c r="G28" s="84"/>
      <c r="H28" s="84"/>
      <c r="I28" s="9"/>
      <c r="J28" s="10"/>
      <c r="K28" s="10"/>
      <c r="L28" s="10"/>
    </row>
    <row r="29" spans="1:12" x14ac:dyDescent="0.2">
      <c r="D29" s="81" t="s">
        <v>81</v>
      </c>
      <c r="E29" s="82"/>
      <c r="F29" s="82"/>
      <c r="G29" s="82"/>
      <c r="H29" s="82"/>
    </row>
    <row r="31" spans="1:12" x14ac:dyDescent="0.2">
      <c r="B31" s="17" t="s">
        <v>57</v>
      </c>
      <c r="C31" s="17">
        <f>IF(C28&lt;C9,C9,C28)</f>
        <v>240</v>
      </c>
      <c r="D31" s="80" t="s">
        <v>21</v>
      </c>
      <c r="E31" s="80"/>
      <c r="F31" s="80"/>
      <c r="G31" s="80"/>
      <c r="H31" s="80"/>
    </row>
    <row r="33" spans="1:14" x14ac:dyDescent="0.2">
      <c r="B33" s="22" t="s">
        <v>15</v>
      </c>
      <c r="C33" s="17">
        <f>IF(C31&gt;=(C12),C12,C31)</f>
        <v>240</v>
      </c>
      <c r="D33" s="75" t="s">
        <v>47</v>
      </c>
      <c r="E33" s="75"/>
      <c r="F33" s="75"/>
      <c r="G33" s="75"/>
      <c r="H33" s="75"/>
      <c r="I33" s="10"/>
      <c r="J33" s="10"/>
      <c r="K33" s="10"/>
      <c r="L33" s="10"/>
    </row>
    <row r="34" spans="1:14" x14ac:dyDescent="0.2">
      <c r="B34" s="11"/>
      <c r="D34" s="81" t="s">
        <v>82</v>
      </c>
      <c r="E34" s="82"/>
      <c r="F34" s="82"/>
      <c r="G34" s="82"/>
      <c r="H34" s="82"/>
      <c r="I34" s="10"/>
      <c r="J34" s="10"/>
      <c r="K34" s="10"/>
      <c r="L34" s="10"/>
    </row>
    <row r="35" spans="1:14" x14ac:dyDescent="0.2">
      <c r="B35" s="11"/>
      <c r="D35" s="13"/>
      <c r="E35" s="13"/>
      <c r="F35" s="13"/>
      <c r="G35" s="13"/>
      <c r="H35" s="12"/>
      <c r="I35" s="10"/>
      <c r="J35" s="10"/>
      <c r="K35" s="10"/>
      <c r="L35" s="10"/>
      <c r="M35" s="10"/>
    </row>
    <row r="36" spans="1:14" x14ac:dyDescent="0.2">
      <c r="A36" s="79" t="s">
        <v>62</v>
      </c>
      <c r="B36" s="79"/>
      <c r="C36" s="79"/>
      <c r="D36" s="79"/>
      <c r="E36" s="79"/>
      <c r="F36" s="79"/>
      <c r="G36" s="79"/>
      <c r="H36" s="79"/>
      <c r="I36" s="10"/>
      <c r="J36" s="10"/>
      <c r="K36" s="10"/>
      <c r="L36" s="10"/>
      <c r="M36" s="10"/>
      <c r="N36" s="10"/>
    </row>
    <row r="37" spans="1:14" x14ac:dyDescent="0.2">
      <c r="A37" s="76" t="s">
        <v>51</v>
      </c>
      <c r="B37" s="77"/>
      <c r="C37" s="17">
        <f>+C12-C33</f>
        <v>748</v>
      </c>
      <c r="D37" s="75" t="s">
        <v>16</v>
      </c>
      <c r="E37" s="75"/>
      <c r="F37" s="10"/>
      <c r="G37" s="10"/>
      <c r="H37" s="10"/>
      <c r="I37" s="10"/>
      <c r="J37" s="10"/>
      <c r="K37" s="10"/>
      <c r="L37" s="10"/>
      <c r="M37" s="10"/>
      <c r="N37" s="10"/>
    </row>
    <row r="38" spans="1:14" x14ac:dyDescent="0.2">
      <c r="F38" s="10"/>
      <c r="G38" s="10"/>
      <c r="H38" s="10"/>
      <c r="I38" s="10"/>
      <c r="J38" s="10"/>
      <c r="K38" s="10"/>
      <c r="L38" s="10"/>
      <c r="M38" s="10"/>
      <c r="N38" s="10"/>
    </row>
    <row r="39" spans="1:14" x14ac:dyDescent="0.2">
      <c r="A39" s="76" t="s">
        <v>77</v>
      </c>
      <c r="B39" s="78"/>
      <c r="C39" s="17">
        <f>+C33</f>
        <v>240</v>
      </c>
      <c r="D39" s="75" t="s">
        <v>15</v>
      </c>
      <c r="E39" s="75"/>
      <c r="F39" s="10"/>
      <c r="G39" s="10"/>
      <c r="H39" s="10"/>
      <c r="I39" s="10"/>
      <c r="J39" s="10"/>
      <c r="K39" s="10"/>
      <c r="L39" s="10"/>
      <c r="M39" s="10"/>
      <c r="N39" s="10"/>
    </row>
    <row r="40" spans="1:14" x14ac:dyDescent="0.2">
      <c r="C40" s="17">
        <f>+C11</f>
        <v>72</v>
      </c>
      <c r="D40" s="75" t="s">
        <v>6</v>
      </c>
      <c r="E40" s="75"/>
      <c r="F40" s="10"/>
      <c r="G40" s="10"/>
      <c r="H40" s="10"/>
      <c r="I40" s="10"/>
      <c r="J40" s="10"/>
      <c r="K40" s="10"/>
      <c r="L40" s="10"/>
      <c r="M40" s="10"/>
      <c r="N40" s="10"/>
    </row>
    <row r="41" spans="1:14" x14ac:dyDescent="0.2">
      <c r="C41" s="17">
        <f>+C39-C40</f>
        <v>168</v>
      </c>
      <c r="D41" s="75" t="s">
        <v>26</v>
      </c>
      <c r="E41" s="75"/>
      <c r="F41" s="10"/>
      <c r="G41" s="12"/>
      <c r="H41" s="10"/>
      <c r="I41" s="10"/>
      <c r="J41" s="10"/>
      <c r="K41" s="10"/>
      <c r="L41" s="10"/>
      <c r="M41" s="10"/>
      <c r="N41" s="12"/>
    </row>
    <row r="42" spans="1:14" x14ac:dyDescent="0.2">
      <c r="C42" s="17">
        <f>IF(C41&lt;0,0,C41)</f>
        <v>168</v>
      </c>
      <c r="D42" s="75" t="s">
        <v>24</v>
      </c>
      <c r="E42" s="75"/>
      <c r="F42" s="10"/>
      <c r="G42" s="10"/>
      <c r="H42" s="10"/>
      <c r="I42" s="10"/>
      <c r="J42" s="10"/>
      <c r="K42" s="10"/>
      <c r="L42" s="10"/>
      <c r="M42" s="10"/>
      <c r="N42" s="10"/>
    </row>
    <row r="43" spans="1:14" x14ac:dyDescent="0.2">
      <c r="C43" s="17">
        <f>IF(C41&lt;0,C41,0)</f>
        <v>0</v>
      </c>
      <c r="D43" s="75" t="s">
        <v>25</v>
      </c>
      <c r="E43" s="75"/>
      <c r="F43" s="10"/>
      <c r="G43" s="10"/>
      <c r="H43" s="10"/>
      <c r="I43" s="10"/>
      <c r="J43" s="10"/>
      <c r="K43" s="10"/>
      <c r="L43" s="10"/>
      <c r="M43" s="10"/>
      <c r="N43" s="10"/>
    </row>
    <row r="44" spans="1:14" x14ac:dyDescent="0.2">
      <c r="F44" s="10"/>
      <c r="G44" s="10"/>
      <c r="H44" s="10"/>
      <c r="I44" s="10"/>
      <c r="J44" s="10"/>
      <c r="K44" s="10"/>
      <c r="L44" s="10"/>
      <c r="M44" s="10"/>
      <c r="N44" s="10"/>
    </row>
    <row r="45" spans="1:14" x14ac:dyDescent="0.2">
      <c r="A45" s="79" t="s">
        <v>67</v>
      </c>
      <c r="B45" s="79"/>
      <c r="C45" s="79"/>
      <c r="D45" s="79"/>
      <c r="E45" s="79"/>
      <c r="F45" s="79"/>
      <c r="G45" s="79"/>
      <c r="H45" s="79"/>
      <c r="I45" s="10"/>
      <c r="J45" s="10"/>
      <c r="K45" s="10"/>
      <c r="L45" s="10"/>
      <c r="M45" s="10"/>
      <c r="N45" s="10"/>
    </row>
    <row r="46" spans="1:14" x14ac:dyDescent="0.2">
      <c r="A46" s="75" t="s">
        <v>51</v>
      </c>
      <c r="B46" s="75"/>
      <c r="C46" s="17">
        <f>+C12-C28</f>
        <v>748</v>
      </c>
      <c r="D46" s="80" t="s">
        <v>16</v>
      </c>
      <c r="E46" s="80"/>
      <c r="F46" s="10"/>
      <c r="G46" s="10"/>
      <c r="H46" s="10"/>
      <c r="I46" s="10"/>
      <c r="J46" s="10"/>
      <c r="K46" s="10"/>
      <c r="L46" s="10"/>
      <c r="M46" s="10"/>
      <c r="N46" s="10"/>
    </row>
    <row r="47" spans="1:14" x14ac:dyDescent="0.2">
      <c r="F47" s="10"/>
      <c r="G47" s="10"/>
      <c r="H47" s="10"/>
      <c r="I47" s="10"/>
      <c r="J47" s="10"/>
      <c r="K47" s="10"/>
      <c r="L47" s="10"/>
      <c r="M47" s="10"/>
      <c r="N47" s="10"/>
    </row>
    <row r="48" spans="1:14" x14ac:dyDescent="0.2">
      <c r="A48" s="75" t="s">
        <v>77</v>
      </c>
      <c r="B48" s="76"/>
      <c r="C48" s="17">
        <f>+C28</f>
        <v>240</v>
      </c>
      <c r="D48" s="75" t="s">
        <v>15</v>
      </c>
      <c r="E48" s="75"/>
      <c r="F48" s="10"/>
      <c r="G48" s="12"/>
      <c r="H48" s="10"/>
      <c r="I48" s="10"/>
      <c r="J48" s="10"/>
      <c r="K48" s="10"/>
      <c r="L48" s="10"/>
      <c r="M48" s="10"/>
      <c r="N48" s="10"/>
    </row>
    <row r="49" spans="1:14" x14ac:dyDescent="0.2">
      <c r="C49" s="17">
        <f>C11</f>
        <v>72</v>
      </c>
      <c r="D49" s="75" t="s">
        <v>6</v>
      </c>
      <c r="E49" s="75"/>
      <c r="F49" s="10"/>
      <c r="G49" s="10"/>
      <c r="H49" s="10"/>
      <c r="I49" s="10"/>
      <c r="J49" s="10"/>
      <c r="K49" s="10"/>
      <c r="L49" s="10"/>
      <c r="M49" s="10"/>
      <c r="N49" s="10"/>
    </row>
    <row r="50" spans="1:14" x14ac:dyDescent="0.2">
      <c r="C50" s="17">
        <f>+C48-C49</f>
        <v>168</v>
      </c>
      <c r="D50" s="75" t="s">
        <v>26</v>
      </c>
      <c r="E50" s="75"/>
      <c r="F50" s="10"/>
      <c r="G50" s="12"/>
      <c r="H50" s="10"/>
      <c r="I50" s="10"/>
      <c r="J50" s="10"/>
      <c r="K50" s="10"/>
      <c r="L50" s="10"/>
      <c r="M50" s="10"/>
      <c r="N50" s="12"/>
    </row>
    <row r="51" spans="1:14" x14ac:dyDescent="0.2">
      <c r="C51" s="17">
        <f>IF(C50&lt;0,0,C50)</f>
        <v>168</v>
      </c>
      <c r="D51" s="75" t="s">
        <v>24</v>
      </c>
      <c r="E51" s="75"/>
      <c r="F51" s="10"/>
      <c r="G51" s="10"/>
      <c r="H51" s="10"/>
      <c r="I51" s="10"/>
      <c r="J51" s="10"/>
      <c r="K51" s="10"/>
      <c r="L51" s="10"/>
      <c r="M51" s="10"/>
      <c r="N51" s="10"/>
    </row>
    <row r="52" spans="1:14" x14ac:dyDescent="0.2">
      <c r="C52" s="17">
        <f>IF(C50&lt;0,C50,0)</f>
        <v>0</v>
      </c>
      <c r="D52" s="75" t="s">
        <v>25</v>
      </c>
      <c r="E52" s="75"/>
      <c r="F52" s="10"/>
      <c r="G52" s="10"/>
      <c r="H52" s="10"/>
      <c r="I52" s="10"/>
      <c r="J52" s="10"/>
      <c r="K52" s="10"/>
      <c r="L52" s="10"/>
      <c r="M52" s="10"/>
      <c r="N52" s="10"/>
    </row>
    <row r="53" spans="1:14" x14ac:dyDescent="0.2">
      <c r="C53" s="32" t="s">
        <v>88</v>
      </c>
      <c r="D53" s="32"/>
      <c r="E53" s="32"/>
      <c r="F53" s="32"/>
      <c r="G53" s="32"/>
    </row>
    <row r="55" spans="1:14" x14ac:dyDescent="0.2">
      <c r="A55" s="50" t="s">
        <v>130</v>
      </c>
      <c r="B55" s="32"/>
      <c r="C55" s="32"/>
      <c r="D55" s="32"/>
      <c r="E55" s="32"/>
      <c r="F55" s="32"/>
      <c r="G55" s="32"/>
      <c r="H55" s="32"/>
    </row>
    <row r="56" spans="1:14" x14ac:dyDescent="0.2">
      <c r="A56" s="50" t="s">
        <v>113</v>
      </c>
      <c r="B56" s="32"/>
      <c r="C56" s="32"/>
      <c r="D56" s="32"/>
      <c r="E56" s="32"/>
      <c r="F56" s="32"/>
      <c r="G56" s="32"/>
      <c r="H56" s="32"/>
    </row>
    <row r="59" spans="1:14" x14ac:dyDescent="0.2">
      <c r="B59" s="11"/>
    </row>
  </sheetData>
  <mergeCells count="59">
    <mergeCell ref="A4:H4"/>
    <mergeCell ref="D8:H8"/>
    <mergeCell ref="D9:H9"/>
    <mergeCell ref="D10:H10"/>
    <mergeCell ref="D11:H11"/>
    <mergeCell ref="A1:C1"/>
    <mergeCell ref="D1:F1"/>
    <mergeCell ref="A5:B5"/>
    <mergeCell ref="A6:B6"/>
    <mergeCell ref="A7:B7"/>
    <mergeCell ref="A3:H3"/>
    <mergeCell ref="D5:H5"/>
    <mergeCell ref="D6:H6"/>
    <mergeCell ref="D15:E15"/>
    <mergeCell ref="D16:E16"/>
    <mergeCell ref="D12:H12"/>
    <mergeCell ref="A14:H14"/>
    <mergeCell ref="A8:B8"/>
    <mergeCell ref="A9:B9"/>
    <mergeCell ref="A10:B10"/>
    <mergeCell ref="A11:B11"/>
    <mergeCell ref="A12:B12"/>
    <mergeCell ref="A13:B13"/>
    <mergeCell ref="D29:H29"/>
    <mergeCell ref="D33:H33"/>
    <mergeCell ref="D28:H28"/>
    <mergeCell ref="A36:H36"/>
    <mergeCell ref="D13:H13"/>
    <mergeCell ref="A16:B16"/>
    <mergeCell ref="A19:B19"/>
    <mergeCell ref="A27:B27"/>
    <mergeCell ref="D27:H27"/>
    <mergeCell ref="D18:E18"/>
    <mergeCell ref="D19:E19"/>
    <mergeCell ref="D21:E21"/>
    <mergeCell ref="A48:B48"/>
    <mergeCell ref="D22:E22"/>
    <mergeCell ref="D24:E24"/>
    <mergeCell ref="D25:E25"/>
    <mergeCell ref="A22:B22"/>
    <mergeCell ref="A25:B25"/>
    <mergeCell ref="D37:E37"/>
    <mergeCell ref="D39:E39"/>
    <mergeCell ref="D40:E40"/>
    <mergeCell ref="D31:H31"/>
    <mergeCell ref="D48:E48"/>
    <mergeCell ref="D41:E41"/>
    <mergeCell ref="D42:E42"/>
    <mergeCell ref="D34:H34"/>
    <mergeCell ref="D50:E50"/>
    <mergeCell ref="D51:E51"/>
    <mergeCell ref="D52:E52"/>
    <mergeCell ref="D49:E49"/>
    <mergeCell ref="A37:B37"/>
    <mergeCell ref="A39:B39"/>
    <mergeCell ref="D43:E43"/>
    <mergeCell ref="A45:H45"/>
    <mergeCell ref="A46:B46"/>
    <mergeCell ref="D46:E46"/>
  </mergeCells>
  <phoneticPr fontId="0" type="noConversion"/>
  <pageMargins left="0.75" right="0.75" top="1" bottom="1" header="0.5" footer="0.5"/>
  <pageSetup scale="98" orientation="portrait" r:id="rId1"/>
  <headerFooter alignWithMargins="0">
    <oddHeader>&amp;C&amp;14 TRACS 202D Calculating Tenant Rent
Section 8</oddHeader>
    <oddFooter>&amp;L&amp;8page &amp;P of &amp;N&amp;R&amp;8revised 4/5/2012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0"/>
  <sheetViews>
    <sheetView zoomScaleNormal="100" workbookViewId="0">
      <selection activeCell="I52" sqref="I52"/>
    </sheetView>
  </sheetViews>
  <sheetFormatPr defaultRowHeight="12.75" x14ac:dyDescent="0.2"/>
  <cols>
    <col min="1" max="1" width="10.42578125" customWidth="1"/>
    <col min="2" max="2" width="20.42578125" customWidth="1"/>
    <col min="3" max="3" width="13.5703125" customWidth="1"/>
    <col min="5" max="5" width="12.42578125" customWidth="1"/>
    <col min="6" max="6" width="14" customWidth="1"/>
    <col min="8" max="8" width="12.42578125" customWidth="1"/>
    <col min="12" max="12" width="13.7109375" customWidth="1"/>
  </cols>
  <sheetData>
    <row r="1" spans="1:19" x14ac:dyDescent="0.2">
      <c r="A1" s="91" t="s">
        <v>7</v>
      </c>
      <c r="B1" s="92"/>
      <c r="C1" s="93"/>
      <c r="D1" s="94" t="s">
        <v>70</v>
      </c>
      <c r="E1" s="95"/>
      <c r="F1" s="96"/>
      <c r="G1" s="37" t="s">
        <v>102</v>
      </c>
      <c r="H1" s="38">
        <v>43817</v>
      </c>
      <c r="J1" s="10"/>
      <c r="K1" s="10"/>
      <c r="L1" s="10"/>
      <c r="M1" s="10"/>
      <c r="N1" s="10"/>
      <c r="O1" s="10"/>
      <c r="P1" s="10"/>
      <c r="Q1" s="10"/>
      <c r="R1" s="10"/>
    </row>
    <row r="2" spans="1:19" s="10" customFormat="1" x14ac:dyDescent="0.2">
      <c r="A2" s="27"/>
      <c r="B2" s="139" t="s">
        <v>135</v>
      </c>
      <c r="C2" s="140"/>
      <c r="D2" s="141"/>
      <c r="E2" s="25"/>
      <c r="F2" s="25"/>
      <c r="S2"/>
    </row>
    <row r="3" spans="1:19" x14ac:dyDescent="0.2">
      <c r="A3" s="103" t="s">
        <v>123</v>
      </c>
      <c r="B3" s="103"/>
      <c r="C3" s="103"/>
      <c r="D3" s="103"/>
      <c r="E3" s="103"/>
      <c r="F3" s="103"/>
      <c r="G3" s="103"/>
      <c r="H3" s="103"/>
      <c r="J3" s="10"/>
      <c r="K3" s="10"/>
      <c r="L3" s="10"/>
      <c r="M3" s="10"/>
      <c r="N3" s="10"/>
      <c r="O3" s="10"/>
      <c r="P3" s="10"/>
      <c r="Q3" s="10"/>
      <c r="R3" s="10"/>
    </row>
    <row r="4" spans="1:19" x14ac:dyDescent="0.2">
      <c r="A4" s="133"/>
      <c r="B4" s="133"/>
      <c r="C4" s="133"/>
      <c r="D4" s="133"/>
      <c r="E4" s="133"/>
      <c r="F4" s="133"/>
      <c r="G4" s="133"/>
      <c r="H4" s="133"/>
      <c r="J4" s="10"/>
      <c r="K4" s="10"/>
      <c r="L4" s="10"/>
      <c r="M4" s="10"/>
      <c r="N4" s="10"/>
      <c r="O4" s="10"/>
      <c r="P4" s="10"/>
      <c r="Q4" s="10"/>
      <c r="R4" s="10"/>
    </row>
    <row r="5" spans="1:19" x14ac:dyDescent="0.2">
      <c r="A5" s="14"/>
      <c r="B5" s="14"/>
      <c r="C5" s="14"/>
      <c r="D5" s="14"/>
      <c r="E5" s="14"/>
      <c r="F5" s="14"/>
      <c r="J5" s="10"/>
      <c r="K5" s="10"/>
      <c r="L5" s="10"/>
      <c r="M5" s="10"/>
      <c r="N5" s="10"/>
      <c r="O5" s="10"/>
      <c r="P5" s="10"/>
      <c r="Q5" s="10"/>
      <c r="R5" s="10"/>
    </row>
    <row r="6" spans="1:19" x14ac:dyDescent="0.2">
      <c r="A6" s="75" t="s">
        <v>8</v>
      </c>
      <c r="B6" s="75"/>
      <c r="C6" s="31">
        <v>10000</v>
      </c>
      <c r="D6" s="80"/>
      <c r="E6" s="80"/>
      <c r="F6" s="80"/>
      <c r="G6" s="80"/>
      <c r="H6" s="80"/>
      <c r="J6" s="10"/>
      <c r="K6" s="10"/>
      <c r="L6" s="10"/>
      <c r="M6" s="10"/>
      <c r="N6" s="10"/>
      <c r="O6" s="10"/>
      <c r="P6" s="10"/>
      <c r="Q6" s="10"/>
      <c r="R6" s="10"/>
    </row>
    <row r="7" spans="1:19" x14ac:dyDescent="0.2">
      <c r="A7" s="75" t="s">
        <v>20</v>
      </c>
      <c r="B7" s="75"/>
      <c r="C7" s="31">
        <v>400</v>
      </c>
      <c r="D7" s="80"/>
      <c r="E7" s="80"/>
      <c r="F7" s="80"/>
      <c r="G7" s="80"/>
      <c r="H7" s="80"/>
      <c r="J7" s="10"/>
      <c r="K7" s="10"/>
      <c r="L7" s="10"/>
      <c r="M7" s="10"/>
      <c r="N7" s="10"/>
      <c r="O7" s="10"/>
      <c r="P7" s="10"/>
      <c r="Q7" s="10"/>
      <c r="R7" s="10"/>
    </row>
    <row r="8" spans="1:19" x14ac:dyDescent="0.2">
      <c r="A8" s="75" t="s">
        <v>9</v>
      </c>
      <c r="B8" s="75"/>
      <c r="C8" s="15">
        <f>IF((+C6-C7) &lt; 0, 0, +C6-C7)</f>
        <v>9600</v>
      </c>
      <c r="D8" s="16" t="s">
        <v>66</v>
      </c>
      <c r="E8" s="16"/>
      <c r="F8" s="16"/>
      <c r="G8" s="17"/>
      <c r="H8" s="17"/>
      <c r="J8" s="10"/>
      <c r="K8" s="10"/>
      <c r="L8" s="10"/>
      <c r="M8" s="10"/>
      <c r="N8" s="10"/>
      <c r="O8" s="10"/>
      <c r="P8" s="10"/>
      <c r="Q8" s="10"/>
      <c r="R8" s="10"/>
    </row>
    <row r="9" spans="1:19" x14ac:dyDescent="0.2">
      <c r="A9" s="75" t="s">
        <v>0</v>
      </c>
      <c r="B9" s="75"/>
      <c r="C9" s="31">
        <v>0</v>
      </c>
      <c r="D9" s="80"/>
      <c r="E9" s="80"/>
      <c r="F9" s="80"/>
      <c r="G9" s="80"/>
      <c r="H9" s="80"/>
      <c r="J9" s="10"/>
      <c r="K9" s="10"/>
      <c r="L9" s="10"/>
      <c r="M9" s="10"/>
      <c r="N9" s="10"/>
      <c r="O9" s="10"/>
      <c r="P9" s="10"/>
      <c r="Q9" s="10"/>
      <c r="R9" s="10"/>
    </row>
    <row r="10" spans="1:19" ht="25.5" customHeight="1" x14ac:dyDescent="0.2">
      <c r="A10" s="75" t="s">
        <v>10</v>
      </c>
      <c r="B10" s="75"/>
      <c r="C10" s="48" t="s">
        <v>31</v>
      </c>
      <c r="D10" s="134" t="s">
        <v>132</v>
      </c>
      <c r="E10" s="135"/>
      <c r="F10" s="135"/>
      <c r="G10" s="135"/>
      <c r="H10" s="136"/>
      <c r="J10" s="10"/>
      <c r="K10" s="10"/>
      <c r="L10" s="10"/>
      <c r="M10" s="10"/>
      <c r="N10" s="10"/>
      <c r="O10" s="10"/>
      <c r="P10" s="10"/>
      <c r="Q10" s="10"/>
      <c r="R10" s="10"/>
    </row>
    <row r="11" spans="1:19" x14ac:dyDescent="0.2">
      <c r="A11" s="75" t="s">
        <v>11</v>
      </c>
      <c r="B11" s="75"/>
      <c r="C11" s="31">
        <v>916</v>
      </c>
      <c r="D11" s="80"/>
      <c r="E11" s="80"/>
      <c r="F11" s="80"/>
      <c r="G11" s="80"/>
      <c r="H11" s="80"/>
      <c r="J11" s="10"/>
      <c r="K11" s="10"/>
      <c r="L11" s="10"/>
      <c r="M11" s="10"/>
      <c r="N11" s="10"/>
      <c r="O11" s="10"/>
      <c r="P11" s="10"/>
      <c r="Q11" s="10"/>
      <c r="R11" s="10"/>
    </row>
    <row r="12" spans="1:19" x14ac:dyDescent="0.2">
      <c r="A12" s="75" t="s">
        <v>6</v>
      </c>
      <c r="B12" s="75"/>
      <c r="C12" s="31">
        <v>72</v>
      </c>
      <c r="D12" s="80"/>
      <c r="E12" s="80"/>
      <c r="F12" s="80"/>
      <c r="G12" s="80"/>
      <c r="H12" s="80"/>
      <c r="J12" s="10"/>
      <c r="K12" s="10"/>
      <c r="L12" s="10"/>
      <c r="M12" s="10"/>
      <c r="N12" s="10"/>
      <c r="O12" s="10"/>
      <c r="P12" s="10"/>
      <c r="Q12" s="10"/>
      <c r="R12" s="10"/>
    </row>
    <row r="13" spans="1:19" x14ac:dyDescent="0.2">
      <c r="A13" s="75" t="s">
        <v>5</v>
      </c>
      <c r="B13" s="75"/>
      <c r="C13" s="17">
        <f>+C11+C12</f>
        <v>988</v>
      </c>
      <c r="D13" s="75" t="s">
        <v>44</v>
      </c>
      <c r="E13" s="75"/>
      <c r="F13" s="75"/>
      <c r="G13" s="75"/>
      <c r="H13" s="75"/>
      <c r="J13" s="10"/>
      <c r="K13" s="10"/>
      <c r="L13" s="10"/>
      <c r="M13" s="10"/>
      <c r="N13" s="10"/>
      <c r="O13" s="10"/>
      <c r="P13" s="10"/>
      <c r="Q13" s="10"/>
      <c r="R13" s="10"/>
    </row>
    <row r="14" spans="1:19" x14ac:dyDescent="0.2">
      <c r="A14" s="75" t="s">
        <v>34</v>
      </c>
      <c r="B14" s="75"/>
      <c r="C14" s="17" t="s">
        <v>31</v>
      </c>
      <c r="D14" s="80"/>
      <c r="E14" s="80"/>
      <c r="F14" s="80"/>
      <c r="G14" s="80"/>
      <c r="H14" s="80"/>
      <c r="J14" s="10"/>
      <c r="K14" s="10"/>
      <c r="L14" s="10"/>
      <c r="M14" s="10"/>
      <c r="N14" s="10"/>
      <c r="O14" s="10"/>
      <c r="P14" s="10"/>
      <c r="Q14" s="10"/>
      <c r="R14" s="10"/>
    </row>
    <row r="15" spans="1:19" x14ac:dyDescent="0.2">
      <c r="A15" s="87"/>
      <c r="B15" s="87"/>
      <c r="C15" s="87"/>
      <c r="D15" s="87"/>
      <c r="E15" s="87"/>
      <c r="F15" s="87"/>
      <c r="G15" s="87"/>
      <c r="H15" s="87"/>
      <c r="I15" s="10"/>
      <c r="J15" s="12"/>
      <c r="K15" s="10"/>
      <c r="L15" s="10"/>
      <c r="M15" s="12"/>
      <c r="N15" s="10"/>
      <c r="O15" s="10"/>
      <c r="P15" s="10"/>
      <c r="Q15" s="10"/>
      <c r="R15" s="10"/>
    </row>
    <row r="16" spans="1:19" x14ac:dyDescent="0.2">
      <c r="C16" s="18">
        <f>+C8/12</f>
        <v>800</v>
      </c>
      <c r="D16" s="84" t="s">
        <v>29</v>
      </c>
      <c r="E16" s="84"/>
      <c r="J16" s="10"/>
      <c r="K16" s="10"/>
      <c r="L16" s="10"/>
      <c r="M16" s="10"/>
      <c r="N16" s="10"/>
      <c r="O16" s="10"/>
      <c r="P16" s="10"/>
      <c r="Q16" s="10"/>
      <c r="R16" s="10"/>
    </row>
    <row r="17" spans="1:18" x14ac:dyDescent="0.2">
      <c r="A17" s="84" t="s">
        <v>12</v>
      </c>
      <c r="B17" s="85"/>
      <c r="C17" s="19">
        <f>ROUND(C16,2)</f>
        <v>800</v>
      </c>
      <c r="D17" s="75" t="s">
        <v>17</v>
      </c>
      <c r="E17" s="75"/>
      <c r="I17" s="3"/>
      <c r="J17" s="10"/>
      <c r="K17" s="10"/>
      <c r="L17" s="10"/>
      <c r="M17" s="10"/>
      <c r="N17" s="10"/>
      <c r="O17" s="10"/>
      <c r="P17" s="10"/>
      <c r="Q17" s="10"/>
      <c r="R17" s="10"/>
    </row>
    <row r="18" spans="1:18" x14ac:dyDescent="0.2">
      <c r="J18" s="10"/>
      <c r="K18" s="10"/>
      <c r="L18" s="10"/>
      <c r="M18" s="10"/>
      <c r="N18" s="10"/>
      <c r="O18" s="10"/>
      <c r="P18" s="10"/>
      <c r="Q18" s="10"/>
      <c r="R18" s="10"/>
    </row>
    <row r="19" spans="1:18" x14ac:dyDescent="0.2">
      <c r="C19" s="18">
        <f>C17*0.3</f>
        <v>240</v>
      </c>
      <c r="D19" s="75" t="s">
        <v>28</v>
      </c>
      <c r="E19" s="75"/>
      <c r="J19" s="10"/>
      <c r="K19" s="10"/>
      <c r="L19" s="10"/>
      <c r="M19" s="10"/>
      <c r="N19" s="10"/>
      <c r="O19" s="10"/>
      <c r="P19" s="10"/>
      <c r="Q19" s="10"/>
      <c r="R19" s="10"/>
    </row>
    <row r="20" spans="1:18" x14ac:dyDescent="0.2">
      <c r="A20" s="84" t="s">
        <v>13</v>
      </c>
      <c r="B20" s="85"/>
      <c r="C20" s="19">
        <f>ROUND(C19,2)</f>
        <v>240</v>
      </c>
      <c r="D20" s="75" t="s">
        <v>17</v>
      </c>
      <c r="E20" s="75"/>
      <c r="J20" s="10"/>
      <c r="K20" s="10"/>
      <c r="L20" s="10"/>
      <c r="M20" s="10"/>
      <c r="N20" s="10"/>
      <c r="O20" s="10"/>
      <c r="P20" s="10"/>
      <c r="Q20" s="10"/>
      <c r="R20" s="10"/>
    </row>
    <row r="21" spans="1:18" x14ac:dyDescent="0.2">
      <c r="J21" s="10"/>
      <c r="K21" s="10"/>
      <c r="L21" s="10"/>
      <c r="M21" s="10"/>
      <c r="N21" s="10"/>
      <c r="O21" s="10"/>
      <c r="P21" s="10"/>
      <c r="Q21" s="10"/>
      <c r="R21" s="10"/>
    </row>
    <row r="22" spans="1:18" x14ac:dyDescent="0.2">
      <c r="C22" s="18">
        <f>C6/12</f>
        <v>833.33333333333337</v>
      </c>
      <c r="D22" s="75" t="s">
        <v>27</v>
      </c>
      <c r="E22" s="75"/>
      <c r="J22" s="10"/>
      <c r="K22" s="10"/>
      <c r="L22" s="10"/>
      <c r="M22" s="10"/>
      <c r="N22" s="10"/>
      <c r="O22" s="10"/>
      <c r="P22" s="10"/>
      <c r="Q22" s="10"/>
      <c r="R22" s="10"/>
    </row>
    <row r="23" spans="1:18" x14ac:dyDescent="0.2">
      <c r="A23" s="84" t="s">
        <v>14</v>
      </c>
      <c r="B23" s="85"/>
      <c r="C23" s="19">
        <f>ROUND(C22,2)</f>
        <v>833.33</v>
      </c>
      <c r="D23" s="75" t="s">
        <v>17</v>
      </c>
      <c r="E23" s="75"/>
      <c r="J23" s="10"/>
      <c r="K23" s="10"/>
      <c r="L23" s="10"/>
      <c r="M23" s="10"/>
      <c r="N23" s="10"/>
      <c r="O23" s="10"/>
      <c r="P23" s="10"/>
      <c r="Q23" s="10"/>
      <c r="R23" s="10"/>
    </row>
    <row r="24" spans="1:18" x14ac:dyDescent="0.2">
      <c r="J24" s="10"/>
      <c r="K24" s="10"/>
      <c r="L24" s="10"/>
      <c r="M24" s="10"/>
      <c r="N24" s="10"/>
      <c r="O24" s="10"/>
      <c r="P24" s="10"/>
      <c r="Q24" s="10"/>
      <c r="R24" s="10"/>
    </row>
    <row r="25" spans="1:18" x14ac:dyDescent="0.2">
      <c r="C25" s="18">
        <f>C23*0.1</f>
        <v>83.333000000000013</v>
      </c>
      <c r="D25" s="75" t="s">
        <v>30</v>
      </c>
      <c r="E25" s="75"/>
      <c r="J25" s="10"/>
      <c r="K25" s="10"/>
      <c r="L25" s="10"/>
      <c r="M25" s="10"/>
      <c r="N25" s="10"/>
      <c r="O25" s="10"/>
      <c r="P25" s="10"/>
      <c r="Q25" s="10"/>
      <c r="R25" s="10"/>
    </row>
    <row r="26" spans="1:18" x14ac:dyDescent="0.2">
      <c r="A26" s="85" t="s">
        <v>59</v>
      </c>
      <c r="B26" s="86"/>
      <c r="C26" s="19">
        <f>ROUND(C25,2)</f>
        <v>83.33</v>
      </c>
      <c r="D26" s="75" t="s">
        <v>17</v>
      </c>
      <c r="E26" s="75"/>
      <c r="J26" s="10"/>
      <c r="K26" s="10"/>
      <c r="L26" s="10"/>
      <c r="M26" s="10"/>
      <c r="N26" s="10"/>
      <c r="O26" s="10"/>
      <c r="P26" s="10"/>
      <c r="Q26" s="10"/>
      <c r="R26" s="10"/>
    </row>
    <row r="27" spans="1:18" x14ac:dyDescent="0.2">
      <c r="J27" s="10"/>
      <c r="K27" s="10"/>
      <c r="L27" s="10"/>
      <c r="M27" s="10"/>
      <c r="N27" s="10"/>
      <c r="O27" s="10"/>
      <c r="P27" s="10"/>
      <c r="Q27" s="10"/>
      <c r="R27" s="10"/>
    </row>
    <row r="28" spans="1:18" x14ac:dyDescent="0.2">
      <c r="A28" s="142" t="s">
        <v>19</v>
      </c>
      <c r="B28" s="142"/>
      <c r="C28" s="143">
        <f>MAX(C20,C26,C9)</f>
        <v>240</v>
      </c>
      <c r="D28" s="144" t="s">
        <v>22</v>
      </c>
      <c r="E28" s="144"/>
      <c r="F28" s="144"/>
      <c r="G28" s="144"/>
      <c r="H28" s="144"/>
      <c r="I28" s="144"/>
      <c r="J28" s="10"/>
      <c r="K28" s="10"/>
      <c r="L28" s="10"/>
      <c r="M28" s="10"/>
      <c r="N28" s="10"/>
      <c r="O28" s="10"/>
      <c r="P28" s="10"/>
      <c r="Q28" s="10"/>
      <c r="R28" s="10"/>
    </row>
    <row r="29" spans="1:18" x14ac:dyDescent="0.2">
      <c r="A29" s="33"/>
      <c r="B29" s="145" t="s">
        <v>23</v>
      </c>
      <c r="C29" s="145">
        <f>ROUND(C28,0)</f>
        <v>240</v>
      </c>
      <c r="D29" s="144" t="s">
        <v>18</v>
      </c>
      <c r="E29" s="144"/>
      <c r="F29" s="144"/>
      <c r="G29" s="144"/>
      <c r="H29" s="144"/>
      <c r="I29" s="144"/>
      <c r="J29" s="10"/>
      <c r="K29" s="10"/>
      <c r="L29" s="10"/>
      <c r="M29" s="10"/>
      <c r="N29" s="10"/>
      <c r="O29" s="10"/>
      <c r="P29" s="10"/>
      <c r="Q29" s="10"/>
      <c r="R29" s="10"/>
    </row>
    <row r="30" spans="1:18" ht="12.75" customHeight="1" x14ac:dyDescent="0.2">
      <c r="A30" s="33"/>
      <c r="B30" s="33"/>
      <c r="C30" s="33"/>
      <c r="D30" s="33"/>
      <c r="E30" s="33"/>
      <c r="F30" s="33"/>
      <c r="G30" s="33"/>
      <c r="H30" s="33"/>
      <c r="I30" s="33"/>
      <c r="J30" s="10"/>
      <c r="K30" s="10"/>
      <c r="L30" s="10"/>
      <c r="M30" s="10"/>
      <c r="N30" s="10"/>
      <c r="O30" s="10"/>
      <c r="P30" s="10"/>
      <c r="Q30" s="10"/>
      <c r="R30" s="10"/>
    </row>
    <row r="31" spans="1:18" x14ac:dyDescent="0.2">
      <c r="A31" s="142" t="s">
        <v>51</v>
      </c>
      <c r="B31" s="142"/>
      <c r="C31" s="146">
        <f>+C13-C29</f>
        <v>748</v>
      </c>
      <c r="D31" s="147" t="s">
        <v>16</v>
      </c>
      <c r="E31" s="147"/>
      <c r="F31" s="147"/>
      <c r="G31" s="147"/>
      <c r="H31" s="147"/>
      <c r="I31" s="147"/>
      <c r="J31" s="10"/>
      <c r="K31" s="10"/>
      <c r="L31" s="10"/>
      <c r="M31" s="10"/>
      <c r="N31" s="10"/>
      <c r="O31" s="10"/>
      <c r="P31" s="10"/>
      <c r="Q31" s="10"/>
      <c r="R31" s="10"/>
    </row>
    <row r="32" spans="1:18" x14ac:dyDescent="0.2">
      <c r="A32" s="33"/>
      <c r="B32" s="33"/>
      <c r="C32" s="146"/>
      <c r="D32" s="147" t="s">
        <v>79</v>
      </c>
      <c r="E32" s="147"/>
      <c r="F32" s="147"/>
      <c r="G32" s="147"/>
      <c r="H32" s="147"/>
      <c r="I32" s="147"/>
      <c r="J32" s="10"/>
      <c r="K32" s="10"/>
      <c r="L32" s="10"/>
      <c r="M32" s="10"/>
      <c r="N32" s="10"/>
      <c r="O32" s="10"/>
      <c r="P32" s="10"/>
      <c r="Q32" s="10"/>
      <c r="R32" s="10"/>
    </row>
    <row r="33" spans="1:18" x14ac:dyDescent="0.2">
      <c r="A33" s="142" t="s">
        <v>77</v>
      </c>
      <c r="B33" s="142"/>
      <c r="C33" s="146">
        <f>+C29</f>
        <v>240</v>
      </c>
      <c r="D33" s="142" t="s">
        <v>15</v>
      </c>
      <c r="E33" s="142"/>
      <c r="F33" s="142"/>
      <c r="G33" s="142"/>
      <c r="H33" s="142"/>
      <c r="I33" s="142"/>
      <c r="J33" s="10"/>
      <c r="K33" s="10"/>
      <c r="L33" s="10"/>
      <c r="M33" s="10"/>
      <c r="N33" s="10"/>
      <c r="O33" s="10"/>
      <c r="P33" s="10"/>
      <c r="Q33" s="10"/>
      <c r="R33" s="10"/>
    </row>
    <row r="34" spans="1:18" x14ac:dyDescent="0.2">
      <c r="A34" s="33"/>
      <c r="B34" s="33"/>
      <c r="C34" s="146">
        <f>+C12</f>
        <v>72</v>
      </c>
      <c r="D34" s="142" t="s">
        <v>6</v>
      </c>
      <c r="E34" s="142"/>
      <c r="F34" s="142"/>
      <c r="G34" s="142"/>
      <c r="H34" s="142"/>
      <c r="I34" s="142"/>
      <c r="J34" s="10"/>
      <c r="K34" s="10"/>
      <c r="L34" s="10"/>
      <c r="M34" s="10"/>
      <c r="N34" s="10"/>
      <c r="O34" s="10"/>
      <c r="P34" s="10"/>
      <c r="Q34" s="10"/>
      <c r="R34" s="10"/>
    </row>
    <row r="35" spans="1:18" ht="12.75" customHeight="1" x14ac:dyDescent="0.2">
      <c r="A35" s="33"/>
      <c r="B35" s="33"/>
      <c r="C35" s="146">
        <f>+C33-C34</f>
        <v>168</v>
      </c>
      <c r="D35" s="142" t="s">
        <v>26</v>
      </c>
      <c r="E35" s="142"/>
      <c r="F35" s="142"/>
      <c r="G35" s="142"/>
      <c r="H35" s="142"/>
      <c r="I35" s="142"/>
      <c r="J35" s="10"/>
      <c r="K35" s="10"/>
      <c r="L35" s="10"/>
      <c r="M35" s="10"/>
      <c r="N35" s="10"/>
      <c r="O35" s="10"/>
      <c r="P35" s="10"/>
      <c r="Q35" s="10"/>
      <c r="R35" s="10"/>
    </row>
    <row r="36" spans="1:18" x14ac:dyDescent="0.2">
      <c r="A36" s="33"/>
      <c r="B36" s="33"/>
      <c r="C36" s="146">
        <f>IF(C35&lt;0,0,C35)</f>
        <v>168</v>
      </c>
      <c r="D36" s="142" t="s">
        <v>24</v>
      </c>
      <c r="E36" s="142"/>
      <c r="F36" s="142"/>
      <c r="G36" s="142"/>
      <c r="H36" s="142"/>
      <c r="I36" s="142"/>
      <c r="J36" s="10"/>
      <c r="K36" s="10"/>
      <c r="L36" s="10"/>
      <c r="M36" s="10"/>
      <c r="N36" s="10"/>
      <c r="O36" s="10"/>
      <c r="P36" s="10"/>
      <c r="Q36" s="10"/>
      <c r="R36" s="10"/>
    </row>
    <row r="37" spans="1:18" x14ac:dyDescent="0.2">
      <c r="A37" s="33"/>
      <c r="B37" s="33"/>
      <c r="C37" s="146">
        <f>IF(C35&lt;0,C35,0)</f>
        <v>0</v>
      </c>
      <c r="D37" s="142" t="s">
        <v>25</v>
      </c>
      <c r="E37" s="142"/>
      <c r="F37" s="142"/>
      <c r="G37" s="142"/>
      <c r="H37" s="142"/>
      <c r="I37" s="142"/>
      <c r="J37" s="10"/>
      <c r="K37" s="10"/>
      <c r="L37" s="10"/>
      <c r="M37" s="10"/>
      <c r="N37" s="10"/>
      <c r="O37" s="10"/>
      <c r="P37" s="10"/>
      <c r="Q37" s="10"/>
      <c r="R37" s="10"/>
    </row>
    <row r="38" spans="1:18" x14ac:dyDescent="0.2">
      <c r="A38" s="137"/>
      <c r="B38" s="138"/>
      <c r="C38" s="15"/>
      <c r="D38" s="102"/>
      <c r="E38" s="102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</row>
    <row r="39" spans="1:18" x14ac:dyDescent="0.2">
      <c r="A39" s="50" t="s">
        <v>106</v>
      </c>
      <c r="B39" s="32"/>
      <c r="C39" s="32"/>
      <c r="D39" s="32"/>
      <c r="E39" s="32"/>
      <c r="F39" s="32"/>
      <c r="G39" s="32"/>
      <c r="H39" s="32"/>
      <c r="J39" s="12"/>
      <c r="K39" s="10"/>
      <c r="L39" s="10"/>
      <c r="M39" s="10"/>
      <c r="N39" s="10"/>
      <c r="O39" s="10"/>
      <c r="P39" s="10"/>
      <c r="Q39" s="10"/>
      <c r="R39" s="10"/>
    </row>
    <row r="40" spans="1:18" x14ac:dyDescent="0.2">
      <c r="A40" s="32" t="s">
        <v>89</v>
      </c>
      <c r="B40" s="32"/>
      <c r="C40" s="32"/>
      <c r="D40" s="32"/>
      <c r="E40" s="32"/>
      <c r="F40" s="32"/>
      <c r="G40" s="32"/>
      <c r="H40" s="32"/>
      <c r="J40" s="10"/>
      <c r="K40" s="10"/>
      <c r="L40" s="10"/>
      <c r="M40" s="10"/>
      <c r="N40" s="10"/>
      <c r="O40" s="10"/>
      <c r="P40" s="10"/>
      <c r="Q40" s="10"/>
      <c r="R40" s="10"/>
    </row>
    <row r="41" spans="1:18" x14ac:dyDescent="0.2">
      <c r="A41" s="32" t="s">
        <v>90</v>
      </c>
      <c r="B41" s="32"/>
      <c r="C41" s="32"/>
      <c r="D41" s="32"/>
      <c r="E41" s="32"/>
      <c r="F41" s="32"/>
      <c r="G41" s="32"/>
      <c r="H41" s="32"/>
      <c r="J41" s="10"/>
      <c r="K41" s="10"/>
      <c r="L41" s="10"/>
      <c r="M41" s="10"/>
      <c r="N41" s="10"/>
      <c r="O41" s="10"/>
      <c r="P41" s="10"/>
      <c r="Q41" s="10"/>
      <c r="R41" s="10"/>
    </row>
    <row r="42" spans="1:18" x14ac:dyDescent="0.2">
      <c r="A42" s="50" t="s">
        <v>108</v>
      </c>
      <c r="B42" s="32"/>
      <c r="C42" s="32"/>
      <c r="D42" s="32"/>
      <c r="E42" s="32"/>
      <c r="F42" s="32"/>
      <c r="G42" s="32"/>
      <c r="H42" s="32"/>
      <c r="J42" s="12"/>
      <c r="K42" s="10"/>
      <c r="L42" s="10"/>
      <c r="M42" s="10"/>
      <c r="N42" s="10"/>
      <c r="O42" s="10"/>
      <c r="P42" s="10"/>
      <c r="Q42" s="10"/>
      <c r="R42" s="10"/>
    </row>
    <row r="43" spans="1:18" x14ac:dyDescent="0.2">
      <c r="J43" s="10"/>
      <c r="K43" s="10"/>
      <c r="L43" s="10"/>
      <c r="M43" s="10"/>
      <c r="N43" s="10"/>
      <c r="O43" s="10"/>
      <c r="P43" s="10"/>
      <c r="Q43" s="10"/>
      <c r="R43" s="10"/>
    </row>
    <row r="44" spans="1:18" x14ac:dyDescent="0.2">
      <c r="A44" s="50" t="s">
        <v>103</v>
      </c>
      <c r="B44" s="50"/>
      <c r="C44" s="32"/>
      <c r="D44" s="32"/>
      <c r="E44" s="32"/>
      <c r="F44" s="32"/>
      <c r="J44" s="12"/>
      <c r="K44" s="12"/>
      <c r="L44" s="10"/>
      <c r="M44" s="10"/>
      <c r="N44" s="10"/>
      <c r="O44" s="10"/>
      <c r="P44" s="10"/>
      <c r="Q44" s="10"/>
      <c r="R44" s="10"/>
    </row>
    <row r="45" spans="1:18" x14ac:dyDescent="0.2">
      <c r="A45" s="35"/>
      <c r="B45" s="98" t="s">
        <v>91</v>
      </c>
      <c r="C45" s="99"/>
      <c r="D45" s="17"/>
      <c r="E45" s="100" t="s">
        <v>92</v>
      </c>
      <c r="F45" s="101"/>
      <c r="J45" s="10"/>
      <c r="K45" s="10"/>
      <c r="L45" s="10"/>
      <c r="M45" s="10"/>
      <c r="N45" s="10"/>
      <c r="O45" s="10"/>
      <c r="P45" s="10"/>
      <c r="Q45" s="10"/>
      <c r="R45" s="10"/>
    </row>
    <row r="46" spans="1:18" x14ac:dyDescent="0.2">
      <c r="A46" s="35" t="s">
        <v>5</v>
      </c>
      <c r="B46" s="17">
        <f>+C13</f>
        <v>988</v>
      </c>
      <c r="C46" s="17"/>
      <c r="D46" s="17"/>
      <c r="E46" s="34">
        <f>+C13</f>
        <v>988</v>
      </c>
      <c r="F46" s="17"/>
      <c r="J46" s="10"/>
      <c r="K46" s="10"/>
      <c r="L46" s="10"/>
      <c r="M46" s="10"/>
      <c r="N46" s="10"/>
      <c r="O46" s="10"/>
      <c r="P46" s="10"/>
      <c r="Q46" s="10"/>
      <c r="R46" s="10"/>
    </row>
    <row r="47" spans="1:18" x14ac:dyDescent="0.2">
      <c r="A47" s="35" t="s">
        <v>15</v>
      </c>
      <c r="B47" s="15">
        <f>+C29</f>
        <v>240</v>
      </c>
      <c r="C47" s="17"/>
      <c r="D47" s="17"/>
      <c r="E47" s="28">
        <f>+E48+E49</f>
        <v>850</v>
      </c>
      <c r="F47" s="17" t="s">
        <v>93</v>
      </c>
      <c r="J47" s="10"/>
      <c r="K47" s="10"/>
      <c r="L47" s="10"/>
      <c r="M47" s="10"/>
      <c r="N47" s="10"/>
      <c r="O47" s="10"/>
      <c r="P47" s="10"/>
      <c r="Q47" s="10"/>
      <c r="R47" s="10"/>
    </row>
    <row r="48" spans="1:18" x14ac:dyDescent="0.2">
      <c r="A48" s="35" t="s">
        <v>94</v>
      </c>
      <c r="B48" s="17">
        <f>+C12</f>
        <v>72</v>
      </c>
      <c r="C48" s="17"/>
      <c r="D48" s="17"/>
      <c r="E48" s="34">
        <f>+C12</f>
        <v>72</v>
      </c>
      <c r="F48" s="17"/>
      <c r="J48" s="10"/>
      <c r="K48" s="10"/>
      <c r="L48" s="10"/>
      <c r="M48" s="10"/>
      <c r="N48" s="10"/>
      <c r="O48" s="10"/>
      <c r="P48" s="10"/>
      <c r="Q48" s="10"/>
      <c r="R48" s="10"/>
    </row>
    <row r="49" spans="1:18" x14ac:dyDescent="0.2">
      <c r="A49" s="35" t="s">
        <v>95</v>
      </c>
      <c r="B49" s="17">
        <f>+B47-B48</f>
        <v>168</v>
      </c>
      <c r="C49" s="17" t="s">
        <v>96</v>
      </c>
      <c r="D49" s="17"/>
      <c r="E49" s="28">
        <f>+B53</f>
        <v>778</v>
      </c>
      <c r="F49" s="17" t="s">
        <v>97</v>
      </c>
      <c r="J49" s="10"/>
      <c r="K49" s="10"/>
      <c r="L49" s="10"/>
      <c r="M49" s="10"/>
      <c r="N49" s="10"/>
      <c r="O49" s="10"/>
      <c r="P49" s="10"/>
      <c r="Q49" s="10"/>
      <c r="R49" s="10"/>
    </row>
    <row r="50" spans="1:18" x14ac:dyDescent="0.2">
      <c r="A50" s="35" t="s">
        <v>98</v>
      </c>
      <c r="B50" s="15">
        <f>+B46-B47</f>
        <v>748</v>
      </c>
      <c r="C50" s="17" t="s">
        <v>99</v>
      </c>
      <c r="D50" s="17"/>
      <c r="E50" s="28">
        <f>+E46-E47</f>
        <v>138</v>
      </c>
      <c r="F50" s="17" t="s">
        <v>99</v>
      </c>
      <c r="J50" s="10"/>
      <c r="K50" s="10"/>
      <c r="L50" s="10"/>
      <c r="M50" s="10"/>
      <c r="N50" s="10"/>
      <c r="O50" s="10"/>
      <c r="P50" s="10"/>
      <c r="Q50" s="10"/>
      <c r="R50" s="10"/>
    </row>
    <row r="51" spans="1:18" x14ac:dyDescent="0.2">
      <c r="A51" s="35"/>
      <c r="B51" s="17"/>
      <c r="C51" s="17"/>
      <c r="D51" s="17"/>
      <c r="E51" s="36">
        <f>IF(E50&gt;0,0,E50)</f>
        <v>0</v>
      </c>
      <c r="F51" s="48" t="s">
        <v>98</v>
      </c>
      <c r="J51" s="10"/>
      <c r="K51" s="10"/>
      <c r="L51" s="10"/>
      <c r="M51" s="10"/>
      <c r="N51" s="10"/>
      <c r="O51" s="10"/>
      <c r="P51" s="10"/>
      <c r="Q51" s="10"/>
      <c r="R51" s="10"/>
    </row>
    <row r="52" spans="1:18" ht="25.5" x14ac:dyDescent="0.2">
      <c r="A52" s="35" t="s">
        <v>101</v>
      </c>
      <c r="B52" s="39">
        <v>850</v>
      </c>
      <c r="C52" s="17"/>
      <c r="D52" s="17"/>
      <c r="E52" s="34"/>
      <c r="F52" s="17"/>
      <c r="J52" s="10"/>
      <c r="K52" s="10"/>
      <c r="L52" s="10"/>
      <c r="M52" s="10"/>
      <c r="N52" s="10"/>
      <c r="O52" s="10"/>
      <c r="P52" s="10"/>
      <c r="Q52" s="10"/>
      <c r="R52" s="10"/>
    </row>
    <row r="53" spans="1:18" x14ac:dyDescent="0.2">
      <c r="A53" s="35" t="s">
        <v>100</v>
      </c>
      <c r="B53" s="15">
        <f>+B52-B48</f>
        <v>778</v>
      </c>
      <c r="C53" s="22" t="s">
        <v>97</v>
      </c>
      <c r="D53" s="17"/>
      <c r="E53" s="34"/>
      <c r="F53" s="17"/>
      <c r="J53" s="10"/>
      <c r="K53" s="10"/>
      <c r="L53" s="10"/>
      <c r="M53" s="10"/>
      <c r="N53" s="10"/>
      <c r="O53" s="10"/>
      <c r="P53" s="10"/>
      <c r="Q53" s="10"/>
      <c r="R53" s="10"/>
    </row>
    <row r="54" spans="1:18" x14ac:dyDescent="0.2">
      <c r="A54" s="40"/>
      <c r="B54" s="47" t="str">
        <f>IF(B53&lt;B49, "Yes", "No")</f>
        <v>No</v>
      </c>
      <c r="C54" s="43" t="s">
        <v>104</v>
      </c>
      <c r="D54" s="40"/>
      <c r="E54" s="40"/>
      <c r="F54" s="40"/>
      <c r="G54" s="41"/>
      <c r="J54" s="40"/>
      <c r="K54" s="47"/>
      <c r="L54" s="43"/>
      <c r="M54" s="40"/>
      <c r="N54" s="40"/>
      <c r="O54" s="40"/>
      <c r="P54" s="10"/>
      <c r="Q54" s="10"/>
      <c r="R54" s="10"/>
    </row>
    <row r="55" spans="1:18" x14ac:dyDescent="0.2">
      <c r="A55" s="42"/>
      <c r="B55" s="47" t="str">
        <f>IF(B50&lt;=0, "Yes", "No")</f>
        <v>No</v>
      </c>
      <c r="C55" s="46" t="s">
        <v>105</v>
      </c>
      <c r="D55" s="45"/>
      <c r="E55" s="44"/>
      <c r="F55" s="44"/>
      <c r="G55" s="41"/>
      <c r="J55" s="42"/>
      <c r="K55" s="47"/>
      <c r="L55" s="46"/>
      <c r="M55" s="45"/>
      <c r="N55" s="44"/>
      <c r="O55" s="44"/>
      <c r="P55" s="10"/>
      <c r="Q55" s="10"/>
      <c r="R55" s="10"/>
    </row>
    <row r="56" spans="1:18" x14ac:dyDescent="0.2">
      <c r="A56" s="42"/>
      <c r="B56" s="40"/>
      <c r="C56" s="40"/>
      <c r="D56" s="40"/>
      <c r="E56" s="42"/>
      <c r="F56" s="40"/>
      <c r="G56" s="41"/>
      <c r="J56" s="42"/>
      <c r="K56" s="40"/>
      <c r="L56" s="40"/>
      <c r="M56" s="40"/>
      <c r="N56" s="42"/>
      <c r="O56" s="40"/>
      <c r="P56" s="10"/>
      <c r="Q56" s="10"/>
      <c r="R56" s="10"/>
    </row>
    <row r="57" spans="1:18" x14ac:dyDescent="0.2">
      <c r="A57" s="42"/>
      <c r="B57" s="40"/>
      <c r="C57" s="40"/>
      <c r="D57" s="40"/>
      <c r="E57" s="42"/>
      <c r="F57" s="40"/>
      <c r="G57" s="41"/>
      <c r="J57" s="42"/>
      <c r="K57" s="40"/>
      <c r="L57" s="40"/>
      <c r="M57" s="40"/>
      <c r="N57" s="42"/>
      <c r="O57" s="40"/>
      <c r="P57" s="10"/>
      <c r="Q57" s="10"/>
      <c r="R57" s="10"/>
    </row>
    <row r="58" spans="1:18" x14ac:dyDescent="0.2">
      <c r="A58" s="51" t="s">
        <v>107</v>
      </c>
      <c r="B58" s="52"/>
      <c r="C58" s="52"/>
      <c r="D58" s="40"/>
      <c r="E58" s="42"/>
      <c r="F58" s="40"/>
      <c r="G58" s="41"/>
      <c r="J58" s="46"/>
      <c r="K58" s="40"/>
      <c r="L58" s="40"/>
      <c r="M58" s="40"/>
      <c r="N58" s="42"/>
      <c r="O58" s="40"/>
      <c r="P58" s="10"/>
      <c r="Q58" s="10"/>
      <c r="R58" s="10"/>
    </row>
    <row r="59" spans="1:18" x14ac:dyDescent="0.2">
      <c r="A59" s="35"/>
      <c r="B59" s="98" t="s">
        <v>91</v>
      </c>
      <c r="C59" s="99"/>
      <c r="D59" s="17"/>
      <c r="E59" s="100" t="s">
        <v>92</v>
      </c>
      <c r="F59" s="101"/>
      <c r="G59" s="41"/>
      <c r="J59" s="10"/>
      <c r="K59" s="10"/>
      <c r="L59" s="10"/>
      <c r="M59" s="10"/>
      <c r="N59" s="10"/>
      <c r="O59" s="10"/>
      <c r="P59" s="10"/>
      <c r="Q59" s="10"/>
      <c r="R59" s="10"/>
    </row>
    <row r="60" spans="1:18" x14ac:dyDescent="0.2">
      <c r="A60" s="35" t="s">
        <v>5</v>
      </c>
      <c r="B60" s="39">
        <v>600</v>
      </c>
      <c r="C60" s="17"/>
      <c r="D60" s="17"/>
      <c r="E60" s="34">
        <f>+B60</f>
        <v>600</v>
      </c>
      <c r="F60" s="17"/>
      <c r="G60" s="41"/>
      <c r="J60" s="10"/>
      <c r="K60" s="10"/>
      <c r="L60" s="10"/>
      <c r="M60" s="10"/>
      <c r="N60" s="10"/>
      <c r="O60" s="10"/>
      <c r="P60" s="10"/>
      <c r="Q60" s="10"/>
      <c r="R60" s="10"/>
    </row>
    <row r="61" spans="1:18" x14ac:dyDescent="0.2">
      <c r="A61" s="35" t="s">
        <v>15</v>
      </c>
      <c r="B61" s="39">
        <v>650</v>
      </c>
      <c r="C61" s="17"/>
      <c r="D61" s="17"/>
      <c r="E61" s="28">
        <f>+E62+E63</f>
        <v>605</v>
      </c>
      <c r="F61" s="17" t="s">
        <v>93</v>
      </c>
      <c r="G61" s="41"/>
      <c r="J61" s="10"/>
      <c r="K61" s="10"/>
      <c r="L61" s="10"/>
      <c r="M61" s="10"/>
      <c r="N61" s="10"/>
      <c r="O61" s="10"/>
      <c r="P61" s="10"/>
      <c r="Q61" s="10"/>
      <c r="R61" s="10"/>
    </row>
    <row r="62" spans="1:18" x14ac:dyDescent="0.2">
      <c r="A62" s="35" t="s">
        <v>94</v>
      </c>
      <c r="B62" s="39">
        <v>30</v>
      </c>
      <c r="C62" s="17"/>
      <c r="D62" s="17"/>
      <c r="E62" s="34">
        <f>+B62</f>
        <v>30</v>
      </c>
      <c r="F62" s="17"/>
      <c r="G62" s="41"/>
      <c r="J62" s="10"/>
      <c r="K62" s="10"/>
      <c r="L62" s="10"/>
      <c r="M62" s="10"/>
      <c r="N62" s="10"/>
      <c r="O62" s="10"/>
      <c r="P62" s="10"/>
      <c r="Q62" s="10"/>
      <c r="R62" s="10"/>
    </row>
    <row r="63" spans="1:18" x14ac:dyDescent="0.2">
      <c r="A63" s="35" t="s">
        <v>95</v>
      </c>
      <c r="B63" s="17">
        <f>+B61-B62</f>
        <v>620</v>
      </c>
      <c r="C63" s="17" t="s">
        <v>96</v>
      </c>
      <c r="D63" s="17"/>
      <c r="E63" s="28">
        <f>+B67</f>
        <v>575</v>
      </c>
      <c r="F63" s="49" t="s">
        <v>97</v>
      </c>
      <c r="G63" s="41"/>
      <c r="J63" s="10"/>
      <c r="K63" s="10"/>
      <c r="L63" s="10"/>
      <c r="M63" s="10"/>
      <c r="N63" s="10"/>
      <c r="O63" s="10"/>
      <c r="P63" s="10"/>
      <c r="Q63" s="10"/>
      <c r="R63" s="10"/>
    </row>
    <row r="64" spans="1:18" x14ac:dyDescent="0.2">
      <c r="A64" s="35" t="s">
        <v>98</v>
      </c>
      <c r="B64" s="15">
        <f>+B60-B61</f>
        <v>-50</v>
      </c>
      <c r="C64" s="17" t="s">
        <v>99</v>
      </c>
      <c r="D64" s="17"/>
      <c r="E64" s="28">
        <f>+E60-E61</f>
        <v>-5</v>
      </c>
      <c r="F64" s="17" t="s">
        <v>99</v>
      </c>
      <c r="G64" s="41"/>
      <c r="J64" s="10"/>
      <c r="K64" s="10"/>
      <c r="L64" s="10"/>
      <c r="M64" s="10"/>
      <c r="N64" s="10"/>
      <c r="O64" s="10"/>
      <c r="P64" s="10"/>
      <c r="Q64" s="10"/>
      <c r="R64" s="10"/>
    </row>
    <row r="65" spans="1:18" x14ac:dyDescent="0.2">
      <c r="A65" s="35"/>
      <c r="B65" s="17"/>
      <c r="C65" s="17"/>
      <c r="D65" s="17"/>
      <c r="E65" s="36">
        <f>IF(E64&gt;0,0,E64)</f>
        <v>-5</v>
      </c>
      <c r="F65" s="48" t="s">
        <v>98</v>
      </c>
      <c r="G65" s="41"/>
      <c r="J65" s="10"/>
      <c r="K65" s="10"/>
      <c r="L65" s="10"/>
      <c r="M65" s="10"/>
      <c r="N65" s="10"/>
      <c r="O65" s="10"/>
      <c r="P65" s="10"/>
      <c r="Q65" s="10"/>
      <c r="R65" s="10"/>
    </row>
    <row r="66" spans="1:18" ht="25.5" x14ac:dyDescent="0.2">
      <c r="A66" s="35" t="s">
        <v>101</v>
      </c>
      <c r="B66" s="39">
        <v>605</v>
      </c>
      <c r="C66" s="17"/>
      <c r="D66" s="17"/>
      <c r="E66" s="34"/>
      <c r="F66" s="17"/>
      <c r="G66" s="41"/>
      <c r="J66" s="10"/>
      <c r="K66" s="10"/>
      <c r="L66" s="10"/>
      <c r="M66" s="10"/>
      <c r="N66" s="10"/>
      <c r="O66" s="10"/>
      <c r="P66" s="10"/>
      <c r="Q66" s="10"/>
      <c r="R66" s="10"/>
    </row>
    <row r="67" spans="1:18" x14ac:dyDescent="0.2">
      <c r="A67" s="35" t="s">
        <v>100</v>
      </c>
      <c r="B67" s="15">
        <f>+B66-B62</f>
        <v>575</v>
      </c>
      <c r="C67" s="49" t="s">
        <v>97</v>
      </c>
      <c r="D67" s="17"/>
      <c r="E67" s="34"/>
      <c r="F67" s="17"/>
      <c r="J67" s="10"/>
      <c r="K67" s="10"/>
      <c r="L67" s="10"/>
      <c r="M67" s="10"/>
      <c r="N67" s="10"/>
      <c r="O67" s="10"/>
      <c r="P67" s="10"/>
      <c r="Q67" s="10"/>
      <c r="R67" s="10"/>
    </row>
    <row r="68" spans="1:18" x14ac:dyDescent="0.2">
      <c r="A68" s="40"/>
      <c r="B68" s="47" t="str">
        <f>IF(B67&lt;B63, "Yes", "No")</f>
        <v>Yes</v>
      </c>
      <c r="C68" s="43" t="s">
        <v>104</v>
      </c>
      <c r="D68" s="40"/>
      <c r="E68" s="40"/>
      <c r="F68" s="40"/>
      <c r="J68" s="40"/>
      <c r="K68" s="47"/>
      <c r="L68" s="43"/>
      <c r="M68" s="40"/>
      <c r="N68" s="40"/>
      <c r="O68" s="40"/>
      <c r="P68" s="10"/>
      <c r="Q68" s="10"/>
      <c r="R68" s="10"/>
    </row>
    <row r="69" spans="1:18" x14ac:dyDescent="0.2">
      <c r="A69" s="42"/>
      <c r="B69" s="47" t="str">
        <f>IF(B64&lt;=0, "Yes", "No")</f>
        <v>Yes</v>
      </c>
      <c r="C69" s="46" t="s">
        <v>105</v>
      </c>
      <c r="D69" s="45"/>
      <c r="E69" s="44"/>
      <c r="F69" s="44"/>
      <c r="J69" s="42"/>
      <c r="K69" s="47"/>
      <c r="L69" s="46"/>
      <c r="M69" s="45"/>
      <c r="N69" s="44"/>
      <c r="O69" s="44"/>
      <c r="P69" s="10"/>
      <c r="Q69" s="10"/>
      <c r="R69" s="10"/>
    </row>
    <row r="70" spans="1:18" x14ac:dyDescent="0.2">
      <c r="J70" s="10"/>
      <c r="K70" s="10"/>
      <c r="L70" s="10"/>
      <c r="M70" s="10"/>
      <c r="N70" s="10"/>
      <c r="O70" s="10"/>
      <c r="P70" s="10"/>
      <c r="Q70" s="10"/>
      <c r="R70" s="10"/>
    </row>
  </sheetData>
  <mergeCells count="52">
    <mergeCell ref="D28:I28"/>
    <mergeCell ref="D29:I29"/>
    <mergeCell ref="A31:B31"/>
    <mergeCell ref="D31:I31"/>
    <mergeCell ref="D32:I32"/>
    <mergeCell ref="A33:B33"/>
    <mergeCell ref="D33:I33"/>
    <mergeCell ref="D34:I34"/>
    <mergeCell ref="A8:B8"/>
    <mergeCell ref="A1:C1"/>
    <mergeCell ref="D1:F1"/>
    <mergeCell ref="A3:H3"/>
    <mergeCell ref="A6:B6"/>
    <mergeCell ref="D6:H6"/>
    <mergeCell ref="A7:B7"/>
    <mergeCell ref="D7:H7"/>
    <mergeCell ref="A4:H4"/>
    <mergeCell ref="A9:B9"/>
    <mergeCell ref="D9:H9"/>
    <mergeCell ref="A10:B10"/>
    <mergeCell ref="D10:H10"/>
    <mergeCell ref="A11:B11"/>
    <mergeCell ref="D11:H11"/>
    <mergeCell ref="A12:B12"/>
    <mergeCell ref="D12:H12"/>
    <mergeCell ref="A13:B13"/>
    <mergeCell ref="D13:H13"/>
    <mergeCell ref="A14:B14"/>
    <mergeCell ref="D14:H14"/>
    <mergeCell ref="A15:H15"/>
    <mergeCell ref="D16:E16"/>
    <mergeCell ref="A17:B17"/>
    <mergeCell ref="D17:E17"/>
    <mergeCell ref="D19:E19"/>
    <mergeCell ref="A20:B20"/>
    <mergeCell ref="D20:E20"/>
    <mergeCell ref="D22:E22"/>
    <mergeCell ref="A23:B23"/>
    <mergeCell ref="D23:E23"/>
    <mergeCell ref="D25:E25"/>
    <mergeCell ref="A26:B26"/>
    <mergeCell ref="D26:E26"/>
    <mergeCell ref="A28:B28"/>
    <mergeCell ref="A38:B38"/>
    <mergeCell ref="D38:E38"/>
    <mergeCell ref="D35:I35"/>
    <mergeCell ref="D36:I36"/>
    <mergeCell ref="D37:I37"/>
    <mergeCell ref="B59:C59"/>
    <mergeCell ref="E59:F59"/>
    <mergeCell ref="B45:C45"/>
    <mergeCell ref="E45:F45"/>
  </mergeCells>
  <pageMargins left="0.75" right="0.75" top="1" bottom="1" header="0.5" footer="0.5"/>
  <pageSetup scale="98" orientation="portrait" r:id="rId1"/>
  <headerFooter alignWithMargins="0">
    <oddHeader>&amp;C&amp;14 TRACS 202D Calculating Tenant Rent
Section 8</oddHeader>
    <oddFooter>&amp;L&amp;8page &amp;P of &amp;N&amp;R&amp;8revised 4/5/2012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7" workbookViewId="0">
      <selection activeCell="C30" sqref="C30"/>
    </sheetView>
  </sheetViews>
  <sheetFormatPr defaultRowHeight="12.75" x14ac:dyDescent="0.2"/>
  <cols>
    <col min="2" max="2" width="19" customWidth="1"/>
    <col min="3" max="3" width="15.42578125" customWidth="1"/>
    <col min="8" max="8" width="10.140625" bestFit="1" customWidth="1"/>
    <col min="12" max="12" width="9.140625" customWidth="1"/>
  </cols>
  <sheetData>
    <row r="1" spans="1:8" x14ac:dyDescent="0.2">
      <c r="A1" s="91" t="s">
        <v>7</v>
      </c>
      <c r="B1" s="92"/>
      <c r="C1" s="93"/>
      <c r="D1" s="94" t="s">
        <v>70</v>
      </c>
      <c r="E1" s="95"/>
      <c r="F1" s="96"/>
      <c r="G1" s="37" t="s">
        <v>102</v>
      </c>
      <c r="H1" s="38">
        <v>43817</v>
      </c>
    </row>
    <row r="2" spans="1:8" x14ac:dyDescent="0.2">
      <c r="A2" s="27"/>
      <c r="B2" s="27"/>
      <c r="C2" s="27"/>
      <c r="D2" s="25"/>
      <c r="E2" s="25"/>
      <c r="F2" s="25"/>
      <c r="G2" s="10"/>
      <c r="H2" s="10"/>
    </row>
    <row r="3" spans="1:8" x14ac:dyDescent="0.2">
      <c r="A3" s="104" t="s">
        <v>110</v>
      </c>
      <c r="B3" s="104"/>
      <c r="C3" s="104"/>
      <c r="D3" s="104"/>
      <c r="E3" s="104"/>
      <c r="F3" s="104"/>
      <c r="G3" s="104"/>
      <c r="H3" s="104"/>
    </row>
    <row r="4" spans="1:8" x14ac:dyDescent="0.2">
      <c r="A4" s="14"/>
      <c r="B4" s="14"/>
      <c r="C4" s="14"/>
      <c r="D4" s="14"/>
      <c r="E4" s="14"/>
      <c r="F4" s="14"/>
    </row>
    <row r="5" spans="1:8" x14ac:dyDescent="0.2">
      <c r="A5" s="75" t="s">
        <v>8</v>
      </c>
      <c r="B5" s="75"/>
      <c r="C5" s="31">
        <v>10000</v>
      </c>
      <c r="D5" s="80"/>
      <c r="E5" s="80"/>
      <c r="F5" s="80"/>
      <c r="G5" s="80"/>
      <c r="H5" s="80"/>
    </row>
    <row r="6" spans="1:8" x14ac:dyDescent="0.2">
      <c r="A6" s="75" t="s">
        <v>20</v>
      </c>
      <c r="B6" s="75"/>
      <c r="C6" s="31">
        <v>400</v>
      </c>
      <c r="D6" s="80"/>
      <c r="E6" s="80"/>
      <c r="F6" s="80"/>
      <c r="G6" s="80"/>
      <c r="H6" s="80"/>
    </row>
    <row r="7" spans="1:8" x14ac:dyDescent="0.2">
      <c r="A7" s="75" t="s">
        <v>9</v>
      </c>
      <c r="B7" s="75"/>
      <c r="C7" s="15">
        <f>IF((+C5-C6) &lt; 0, 0, +C5-C6)</f>
        <v>9600</v>
      </c>
      <c r="D7" s="16" t="s">
        <v>66</v>
      </c>
      <c r="E7" s="16"/>
      <c r="F7" s="16"/>
      <c r="G7" s="17"/>
      <c r="H7" s="17"/>
    </row>
    <row r="8" spans="1:8" x14ac:dyDescent="0.2">
      <c r="A8" s="75" t="s">
        <v>0</v>
      </c>
      <c r="B8" s="75"/>
      <c r="C8" s="31">
        <v>0</v>
      </c>
      <c r="D8" s="80"/>
      <c r="E8" s="80"/>
      <c r="F8" s="80"/>
      <c r="G8" s="80"/>
      <c r="H8" s="80"/>
    </row>
    <row r="9" spans="1:8" ht="15.75" customHeight="1" x14ac:dyDescent="0.2">
      <c r="A9" s="75" t="s">
        <v>10</v>
      </c>
      <c r="B9" s="75"/>
      <c r="C9" s="48" t="s">
        <v>31</v>
      </c>
      <c r="D9" s="105"/>
      <c r="E9" s="106"/>
      <c r="F9" s="106"/>
      <c r="G9" s="106"/>
      <c r="H9" s="107"/>
    </row>
    <row r="10" spans="1:8" x14ac:dyDescent="0.2">
      <c r="A10" s="75" t="s">
        <v>11</v>
      </c>
      <c r="B10" s="75"/>
      <c r="C10" s="31">
        <v>916</v>
      </c>
      <c r="D10" s="80"/>
      <c r="E10" s="80"/>
      <c r="F10" s="80"/>
      <c r="G10" s="80"/>
      <c r="H10" s="80"/>
    </row>
    <row r="11" spans="1:8" x14ac:dyDescent="0.2">
      <c r="A11" s="75" t="s">
        <v>6</v>
      </c>
      <c r="B11" s="75"/>
      <c r="C11" s="31">
        <v>72</v>
      </c>
      <c r="D11" s="80"/>
      <c r="E11" s="80"/>
      <c r="F11" s="80"/>
      <c r="G11" s="80"/>
      <c r="H11" s="80"/>
    </row>
    <row r="12" spans="1:8" x14ac:dyDescent="0.2">
      <c r="A12" s="75" t="s">
        <v>5</v>
      </c>
      <c r="B12" s="75"/>
      <c r="C12" s="17">
        <f>+C10+C11</f>
        <v>988</v>
      </c>
      <c r="D12" s="75" t="s">
        <v>44</v>
      </c>
      <c r="E12" s="75"/>
      <c r="F12" s="75"/>
      <c r="G12" s="75"/>
      <c r="H12" s="75"/>
    </row>
    <row r="13" spans="1:8" x14ac:dyDescent="0.2">
      <c r="A13" s="75" t="s">
        <v>34</v>
      </c>
      <c r="B13" s="75"/>
      <c r="C13" s="17" t="s">
        <v>31</v>
      </c>
      <c r="D13" s="80"/>
      <c r="E13" s="80"/>
      <c r="F13" s="80"/>
      <c r="G13" s="80"/>
      <c r="H13" s="80"/>
    </row>
    <row r="14" spans="1:8" x14ac:dyDescent="0.2">
      <c r="A14" s="87"/>
      <c r="B14" s="87"/>
      <c r="C14" s="87"/>
      <c r="D14" s="87"/>
      <c r="E14" s="87"/>
      <c r="F14" s="87"/>
      <c r="G14" s="87"/>
      <c r="H14" s="87"/>
    </row>
    <row r="15" spans="1:8" x14ac:dyDescent="0.2">
      <c r="C15" s="18">
        <f>+C7/12</f>
        <v>800</v>
      </c>
      <c r="D15" s="84" t="s">
        <v>29</v>
      </c>
      <c r="E15" s="84"/>
    </row>
    <row r="16" spans="1:8" x14ac:dyDescent="0.2">
      <c r="A16" s="84" t="s">
        <v>12</v>
      </c>
      <c r="B16" s="85"/>
      <c r="C16" s="19">
        <f>ROUND(C15,2)</f>
        <v>800</v>
      </c>
      <c r="D16" s="75" t="s">
        <v>17</v>
      </c>
      <c r="E16" s="75"/>
    </row>
    <row r="18" spans="1:8" x14ac:dyDescent="0.2">
      <c r="C18" s="18">
        <f>C16*0.3</f>
        <v>240</v>
      </c>
      <c r="D18" s="75" t="s">
        <v>28</v>
      </c>
      <c r="E18" s="75"/>
    </row>
    <row r="19" spans="1:8" x14ac:dyDescent="0.2">
      <c r="A19" s="84" t="s">
        <v>13</v>
      </c>
      <c r="B19" s="85"/>
      <c r="C19" s="19">
        <f>ROUND(C18,2)</f>
        <v>240</v>
      </c>
      <c r="D19" s="75" t="s">
        <v>17</v>
      </c>
      <c r="E19" s="75"/>
    </row>
    <row r="21" spans="1:8" x14ac:dyDescent="0.2">
      <c r="C21" s="18">
        <f>C5/12</f>
        <v>833.33333333333337</v>
      </c>
      <c r="D21" s="75" t="s">
        <v>27</v>
      </c>
      <c r="E21" s="75"/>
    </row>
    <row r="22" spans="1:8" x14ac:dyDescent="0.2">
      <c r="A22" s="84" t="s">
        <v>14</v>
      </c>
      <c r="B22" s="85"/>
      <c r="C22" s="19">
        <f>ROUND(C21,2)</f>
        <v>833.33</v>
      </c>
      <c r="D22" s="75" t="s">
        <v>17</v>
      </c>
      <c r="E22" s="75"/>
    </row>
    <row r="24" spans="1:8" x14ac:dyDescent="0.2">
      <c r="C24" s="18">
        <f>C22*0.1</f>
        <v>83.333000000000013</v>
      </c>
      <c r="D24" s="75" t="s">
        <v>30</v>
      </c>
      <c r="E24" s="75"/>
    </row>
    <row r="25" spans="1:8" x14ac:dyDescent="0.2">
      <c r="A25" s="85" t="s">
        <v>59</v>
      </c>
      <c r="B25" s="86"/>
      <c r="C25" s="19">
        <f>ROUND(C24,2)</f>
        <v>83.33</v>
      </c>
      <c r="D25" s="75" t="s">
        <v>17</v>
      </c>
      <c r="E25" s="75"/>
    </row>
    <row r="27" spans="1:8" x14ac:dyDescent="0.2">
      <c r="A27" s="75" t="s">
        <v>19</v>
      </c>
      <c r="B27" s="75"/>
      <c r="C27" s="20">
        <f>MAX(C19,C25,C8)</f>
        <v>240</v>
      </c>
      <c r="D27" s="83" t="s">
        <v>22</v>
      </c>
      <c r="E27" s="83"/>
      <c r="F27" s="83"/>
      <c r="G27" s="83"/>
      <c r="H27" s="83"/>
    </row>
    <row r="28" spans="1:8" x14ac:dyDescent="0.2">
      <c r="A28" s="17"/>
      <c r="B28" s="21" t="s">
        <v>23</v>
      </c>
      <c r="C28" s="21">
        <f>ROUND(C27,0)</f>
        <v>240</v>
      </c>
      <c r="D28" s="84" t="s">
        <v>18</v>
      </c>
      <c r="E28" s="84"/>
      <c r="F28" s="84"/>
      <c r="G28" s="84"/>
      <c r="H28" s="84"/>
    </row>
    <row r="29" spans="1:8" x14ac:dyDescent="0.2">
      <c r="D29" s="109"/>
      <c r="E29" s="110"/>
      <c r="F29" s="110"/>
      <c r="G29" s="110"/>
      <c r="H29" s="110"/>
    </row>
    <row r="30" spans="1:8" x14ac:dyDescent="0.2">
      <c r="B30" s="17" t="s">
        <v>15</v>
      </c>
      <c r="C30" s="17">
        <f>IF(C28&gt;(C12),C12,C28)</f>
        <v>240</v>
      </c>
      <c r="D30" s="75" t="s">
        <v>47</v>
      </c>
      <c r="E30" s="75"/>
      <c r="F30" s="75"/>
      <c r="G30" s="75"/>
      <c r="H30" s="75"/>
    </row>
    <row r="32" spans="1:8" x14ac:dyDescent="0.2">
      <c r="A32" s="108" t="s">
        <v>51</v>
      </c>
      <c r="B32" s="108"/>
      <c r="C32" s="17">
        <f>+C12-C30</f>
        <v>748</v>
      </c>
      <c r="D32" s="75" t="s">
        <v>16</v>
      </c>
      <c r="E32" s="75"/>
      <c r="F32" s="75"/>
      <c r="G32" s="75"/>
      <c r="H32" s="75"/>
    </row>
    <row r="33" spans="1:8" x14ac:dyDescent="0.2">
      <c r="F33" s="10"/>
      <c r="G33" s="10"/>
      <c r="H33" s="10"/>
    </row>
    <row r="34" spans="1:8" x14ac:dyDescent="0.2">
      <c r="A34" s="108" t="s">
        <v>77</v>
      </c>
      <c r="B34" s="108"/>
      <c r="C34" s="17">
        <f>+C30</f>
        <v>240</v>
      </c>
      <c r="D34" s="75" t="s">
        <v>15</v>
      </c>
      <c r="E34" s="75"/>
      <c r="F34" s="10"/>
      <c r="G34" s="10"/>
      <c r="H34" s="10"/>
    </row>
    <row r="35" spans="1:8" x14ac:dyDescent="0.2">
      <c r="C35" s="17">
        <f>+C11</f>
        <v>72</v>
      </c>
      <c r="D35" s="75" t="s">
        <v>6</v>
      </c>
      <c r="E35" s="75"/>
      <c r="F35" s="10"/>
      <c r="G35" s="10"/>
      <c r="H35" s="10"/>
    </row>
    <row r="36" spans="1:8" x14ac:dyDescent="0.2">
      <c r="C36" s="17">
        <f>+C34-C35</f>
        <v>168</v>
      </c>
      <c r="D36" s="75" t="s">
        <v>26</v>
      </c>
      <c r="E36" s="75"/>
      <c r="F36" s="10"/>
      <c r="G36" s="12"/>
      <c r="H36" s="10"/>
    </row>
    <row r="37" spans="1:8" x14ac:dyDescent="0.2">
      <c r="C37" s="17">
        <f>IF(C36&lt;0,0,C36)</f>
        <v>168</v>
      </c>
      <c r="D37" s="75" t="s">
        <v>24</v>
      </c>
      <c r="E37" s="75"/>
      <c r="F37" s="10"/>
      <c r="G37" s="10"/>
      <c r="H37" s="10"/>
    </row>
    <row r="38" spans="1:8" x14ac:dyDescent="0.2">
      <c r="C38" s="17">
        <f>IF(C36&lt;0,C36,0)</f>
        <v>0</v>
      </c>
      <c r="D38" s="75" t="s">
        <v>25</v>
      </c>
      <c r="E38" s="75"/>
      <c r="F38" s="10"/>
      <c r="G38" s="10"/>
      <c r="H38" s="10"/>
    </row>
    <row r="40" spans="1:8" x14ac:dyDescent="0.2">
      <c r="A40" s="50" t="s">
        <v>114</v>
      </c>
      <c r="B40" s="32"/>
      <c r="C40" s="32"/>
      <c r="D40" s="32"/>
      <c r="E40" s="32"/>
      <c r="F40" s="32"/>
      <c r="G40" s="32"/>
      <c r="H40" s="32"/>
    </row>
    <row r="41" spans="1:8" x14ac:dyDescent="0.2">
      <c r="A41" s="50" t="s">
        <v>116</v>
      </c>
      <c r="B41" s="32"/>
      <c r="C41" s="32"/>
      <c r="D41" s="32"/>
      <c r="E41" s="32"/>
      <c r="F41" s="32"/>
      <c r="G41" s="32"/>
      <c r="H41" s="32"/>
    </row>
    <row r="42" spans="1:8" x14ac:dyDescent="0.2">
      <c r="A42" s="37" t="s">
        <v>133</v>
      </c>
      <c r="B42" s="33"/>
      <c r="C42" s="33"/>
      <c r="D42" s="33"/>
      <c r="E42" s="33"/>
      <c r="F42" s="33"/>
      <c r="G42" s="33"/>
      <c r="H42" s="33"/>
    </row>
    <row r="43" spans="1:8" x14ac:dyDescent="0.2">
      <c r="A43" s="50" t="s">
        <v>134</v>
      </c>
      <c r="B43" s="32"/>
      <c r="C43" s="32"/>
      <c r="D43" s="32"/>
      <c r="E43" s="32"/>
      <c r="F43" s="32"/>
      <c r="G43" s="32"/>
      <c r="H43" s="32"/>
    </row>
    <row r="44" spans="1:8" x14ac:dyDescent="0.2">
      <c r="A44" s="50" t="s">
        <v>115</v>
      </c>
      <c r="B44" s="32"/>
      <c r="C44" s="32"/>
      <c r="D44" s="32"/>
      <c r="E44" s="32"/>
      <c r="F44" s="32"/>
      <c r="G44" s="32"/>
      <c r="H44" s="32"/>
    </row>
  </sheetData>
  <mergeCells count="46">
    <mergeCell ref="D36:E36"/>
    <mergeCell ref="D37:E37"/>
    <mergeCell ref="D38:E38"/>
    <mergeCell ref="A27:B27"/>
    <mergeCell ref="D27:H27"/>
    <mergeCell ref="D28:H28"/>
    <mergeCell ref="D29:H29"/>
    <mergeCell ref="D30:H30"/>
    <mergeCell ref="D32:H32"/>
    <mergeCell ref="A32:B32"/>
    <mergeCell ref="D34:E34"/>
    <mergeCell ref="D35:E35"/>
    <mergeCell ref="D21:E21"/>
    <mergeCell ref="A22:B22"/>
    <mergeCell ref="D22:E22"/>
    <mergeCell ref="D24:E24"/>
    <mergeCell ref="A25:B25"/>
    <mergeCell ref="D25:E25"/>
    <mergeCell ref="A34:B34"/>
    <mergeCell ref="A14:H14"/>
    <mergeCell ref="D15:E15"/>
    <mergeCell ref="A16:B16"/>
    <mergeCell ref="D16:E16"/>
    <mergeCell ref="D18:E18"/>
    <mergeCell ref="A19:B19"/>
    <mergeCell ref="D19:E19"/>
    <mergeCell ref="A11:B11"/>
    <mergeCell ref="D11:H11"/>
    <mergeCell ref="A12:B12"/>
    <mergeCell ref="D12:H12"/>
    <mergeCell ref="A13:B13"/>
    <mergeCell ref="D13:H13"/>
    <mergeCell ref="A7:B7"/>
    <mergeCell ref="A8:B8"/>
    <mergeCell ref="D8:H8"/>
    <mergeCell ref="A9:B9"/>
    <mergeCell ref="D9:H9"/>
    <mergeCell ref="A10:B10"/>
    <mergeCell ref="D10:H10"/>
    <mergeCell ref="A1:C1"/>
    <mergeCell ref="D1:F1"/>
    <mergeCell ref="A3:H3"/>
    <mergeCell ref="A5:B5"/>
    <mergeCell ref="D5:H5"/>
    <mergeCell ref="A6:B6"/>
    <mergeCell ref="D6:H6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zoomScaleNormal="100" zoomScaleSheetLayoutView="100" workbookViewId="0">
      <selection activeCell="G37" sqref="G37"/>
    </sheetView>
  </sheetViews>
  <sheetFormatPr defaultRowHeight="12.75" x14ac:dyDescent="0.2"/>
  <cols>
    <col min="2" max="2" width="20.5703125" customWidth="1"/>
    <col min="3" max="3" width="14.140625" customWidth="1"/>
  </cols>
  <sheetData>
    <row r="1" spans="1:10" x14ac:dyDescent="0.2">
      <c r="A1" s="112" t="s">
        <v>7</v>
      </c>
      <c r="B1" s="113"/>
      <c r="D1" s="94" t="s">
        <v>70</v>
      </c>
      <c r="E1" s="95"/>
      <c r="F1" s="96"/>
    </row>
    <row r="2" spans="1:10" s="10" customFormat="1" x14ac:dyDescent="0.2">
      <c r="A2" s="30"/>
      <c r="B2" s="30"/>
      <c r="D2" s="25"/>
      <c r="E2" s="25"/>
      <c r="F2" s="25"/>
    </row>
    <row r="3" spans="1:10" x14ac:dyDescent="0.2">
      <c r="A3" s="104" t="s">
        <v>52</v>
      </c>
      <c r="B3" s="104"/>
      <c r="C3" s="104"/>
      <c r="D3" s="104"/>
      <c r="E3" s="104"/>
      <c r="F3" s="104"/>
      <c r="G3" s="104"/>
      <c r="H3" s="104"/>
    </row>
    <row r="4" spans="1:10" x14ac:dyDescent="0.2">
      <c r="A4" s="14"/>
      <c r="B4" s="14"/>
      <c r="C4" s="14"/>
      <c r="D4" s="14"/>
      <c r="E4" s="14"/>
      <c r="F4" s="14"/>
      <c r="G4" s="14"/>
      <c r="H4" s="14"/>
    </row>
    <row r="5" spans="1:10" x14ac:dyDescent="0.2">
      <c r="A5" s="75" t="s">
        <v>8</v>
      </c>
      <c r="B5" s="75"/>
      <c r="C5" s="31">
        <v>15000</v>
      </c>
      <c r="D5" s="80"/>
      <c r="E5" s="80"/>
      <c r="F5" s="80"/>
      <c r="G5" s="80"/>
      <c r="H5" s="80"/>
    </row>
    <row r="6" spans="1:10" x14ac:dyDescent="0.2">
      <c r="A6" s="75" t="s">
        <v>20</v>
      </c>
      <c r="B6" s="75"/>
      <c r="C6" s="31">
        <v>1111</v>
      </c>
      <c r="D6" s="80"/>
      <c r="E6" s="80"/>
      <c r="F6" s="80"/>
      <c r="G6" s="80"/>
      <c r="H6" s="80"/>
    </row>
    <row r="7" spans="1:10" ht="26.1" customHeight="1" x14ac:dyDescent="0.2">
      <c r="A7" s="75" t="s">
        <v>9</v>
      </c>
      <c r="B7" s="75"/>
      <c r="C7" s="15">
        <f>IF((+C5-C6) &lt; 0, 0, +C5-C6)</f>
        <v>13889</v>
      </c>
      <c r="D7" s="70" t="s">
        <v>66</v>
      </c>
      <c r="E7" s="70"/>
      <c r="F7" s="70"/>
      <c r="G7" s="70"/>
      <c r="H7" s="70"/>
    </row>
    <row r="8" spans="1:10" x14ac:dyDescent="0.2">
      <c r="A8" s="75" t="s">
        <v>0</v>
      </c>
      <c r="B8" s="75"/>
      <c r="C8" s="31">
        <v>0</v>
      </c>
      <c r="D8" s="80"/>
      <c r="E8" s="80"/>
      <c r="F8" s="80"/>
      <c r="G8" s="80"/>
      <c r="H8" s="80"/>
    </row>
    <row r="9" spans="1:10" x14ac:dyDescent="0.2">
      <c r="A9" s="75" t="s">
        <v>10</v>
      </c>
      <c r="B9" s="75"/>
      <c r="C9" s="15" t="s">
        <v>31</v>
      </c>
      <c r="D9" s="80"/>
      <c r="E9" s="80"/>
      <c r="F9" s="80"/>
      <c r="G9" s="80"/>
      <c r="H9" s="80"/>
    </row>
    <row r="10" spans="1:10" x14ac:dyDescent="0.2">
      <c r="A10" s="75" t="s">
        <v>11</v>
      </c>
      <c r="B10" s="75"/>
      <c r="C10" s="31">
        <v>400</v>
      </c>
      <c r="D10" s="80"/>
      <c r="E10" s="80"/>
      <c r="F10" s="80"/>
      <c r="G10" s="80"/>
      <c r="H10" s="80"/>
    </row>
    <row r="11" spans="1:10" x14ac:dyDescent="0.2">
      <c r="A11" s="75" t="s">
        <v>6</v>
      </c>
      <c r="B11" s="75"/>
      <c r="C11" s="31">
        <v>67</v>
      </c>
      <c r="D11" s="80"/>
      <c r="E11" s="80"/>
      <c r="F11" s="80"/>
      <c r="G11" s="80"/>
      <c r="H11" s="80"/>
    </row>
    <row r="12" spans="1:10" x14ac:dyDescent="0.2">
      <c r="A12" s="75" t="s">
        <v>5</v>
      </c>
      <c r="B12" s="75"/>
      <c r="C12" s="17">
        <f>+C10+C11</f>
        <v>467</v>
      </c>
      <c r="D12" s="75" t="s">
        <v>44</v>
      </c>
      <c r="E12" s="75"/>
      <c r="F12" s="75"/>
      <c r="G12" s="75"/>
      <c r="H12" s="75"/>
    </row>
    <row r="13" spans="1:10" x14ac:dyDescent="0.2">
      <c r="A13" s="75" t="s">
        <v>34</v>
      </c>
      <c r="B13" s="75"/>
      <c r="C13" s="17" t="s">
        <v>31</v>
      </c>
      <c r="D13" s="80"/>
      <c r="E13" s="80"/>
      <c r="F13" s="80"/>
      <c r="G13" s="80"/>
      <c r="H13" s="80"/>
    </row>
    <row r="14" spans="1:10" x14ac:dyDescent="0.2">
      <c r="A14" s="12"/>
      <c r="B14" s="10"/>
      <c r="C14" s="10"/>
      <c r="D14" s="12"/>
      <c r="E14" s="10"/>
      <c r="F14" s="10"/>
      <c r="G14" s="10"/>
      <c r="H14" s="10"/>
      <c r="I14" s="10"/>
      <c r="J14" s="10"/>
    </row>
    <row r="15" spans="1:10" x14ac:dyDescent="0.2">
      <c r="C15" s="18">
        <f>+C7/12</f>
        <v>1157.4166666666667</v>
      </c>
      <c r="D15" s="111" t="s">
        <v>29</v>
      </c>
      <c r="E15" s="111"/>
      <c r="F15" s="111"/>
      <c r="G15" s="111"/>
      <c r="H15" s="111"/>
    </row>
    <row r="16" spans="1:10" x14ac:dyDescent="0.2">
      <c r="A16" s="111" t="s">
        <v>12</v>
      </c>
      <c r="B16" s="111"/>
      <c r="C16" s="19">
        <f>ROUND(C15,2)</f>
        <v>1157.42</v>
      </c>
      <c r="D16" s="108" t="s">
        <v>17</v>
      </c>
      <c r="E16" s="108"/>
      <c r="F16" s="108"/>
      <c r="G16" s="108"/>
      <c r="H16" s="108"/>
    </row>
    <row r="18" spans="1:22" x14ac:dyDescent="0.2">
      <c r="C18" s="18">
        <f>C16*0.3</f>
        <v>347.226</v>
      </c>
      <c r="D18" s="108" t="s">
        <v>28</v>
      </c>
      <c r="E18" s="108"/>
      <c r="F18" s="108"/>
      <c r="G18" s="108"/>
      <c r="H18" s="108"/>
    </row>
    <row r="19" spans="1:22" x14ac:dyDescent="0.2">
      <c r="A19" s="111" t="s">
        <v>60</v>
      </c>
      <c r="B19" s="111"/>
      <c r="C19" s="19">
        <f>ROUND(C18,2)</f>
        <v>347.23</v>
      </c>
      <c r="D19" s="108" t="s">
        <v>17</v>
      </c>
      <c r="E19" s="108"/>
      <c r="F19" s="108"/>
      <c r="G19" s="108"/>
      <c r="H19" s="108"/>
    </row>
    <row r="21" spans="1:22" x14ac:dyDescent="0.2">
      <c r="C21" s="18">
        <f>C5/12</f>
        <v>1250</v>
      </c>
      <c r="D21" s="108" t="s">
        <v>27</v>
      </c>
      <c r="E21" s="108"/>
      <c r="F21" s="108"/>
      <c r="G21" s="108"/>
      <c r="H21" s="108"/>
    </row>
    <row r="22" spans="1:22" x14ac:dyDescent="0.2">
      <c r="A22" s="111" t="s">
        <v>14</v>
      </c>
      <c r="B22" s="111"/>
      <c r="C22" s="19">
        <f>ROUND(C21,2)</f>
        <v>1250</v>
      </c>
      <c r="D22" s="108" t="s">
        <v>17</v>
      </c>
      <c r="E22" s="108"/>
      <c r="F22" s="108"/>
      <c r="G22" s="108"/>
      <c r="H22" s="108"/>
    </row>
    <row r="24" spans="1:22" x14ac:dyDescent="0.2">
      <c r="C24" s="18">
        <f>C22*0.1</f>
        <v>125</v>
      </c>
      <c r="D24" s="108" t="s">
        <v>30</v>
      </c>
      <c r="E24" s="108"/>
      <c r="F24" s="108"/>
      <c r="G24" s="108"/>
      <c r="H24" s="108"/>
    </row>
    <row r="25" spans="1:22" x14ac:dyDescent="0.2">
      <c r="A25" s="111" t="s">
        <v>59</v>
      </c>
      <c r="B25" s="111"/>
      <c r="C25" s="19">
        <f>ROUND(C24,2)</f>
        <v>125</v>
      </c>
      <c r="D25" s="108" t="s">
        <v>17</v>
      </c>
      <c r="E25" s="108"/>
      <c r="F25" s="108"/>
      <c r="G25" s="108"/>
      <c r="H25" s="108"/>
    </row>
    <row r="27" spans="1:22" x14ac:dyDescent="0.2">
      <c r="A27" s="108" t="s">
        <v>19</v>
      </c>
      <c r="B27" s="108"/>
      <c r="C27" s="20">
        <f>MAX(C19,C25,C8)</f>
        <v>347.23</v>
      </c>
      <c r="D27" s="114" t="s">
        <v>22</v>
      </c>
      <c r="E27" s="82"/>
      <c r="F27" s="82"/>
      <c r="G27" s="82"/>
      <c r="H27" s="82"/>
    </row>
    <row r="28" spans="1:22" x14ac:dyDescent="0.2">
      <c r="B28" s="23" t="s">
        <v>23</v>
      </c>
      <c r="C28" s="23">
        <f>ROUND(C27,0)</f>
        <v>347</v>
      </c>
      <c r="D28" s="115" t="s">
        <v>18</v>
      </c>
      <c r="E28" s="115"/>
      <c r="F28" s="115"/>
      <c r="G28" s="115"/>
      <c r="H28" s="115"/>
    </row>
    <row r="30" spans="1:22" x14ac:dyDescent="0.2">
      <c r="B30" s="17" t="s">
        <v>15</v>
      </c>
      <c r="C30" s="17">
        <f>IF(C28&gt;(C12),C12,C28)</f>
        <v>347</v>
      </c>
      <c r="D30" s="75" t="s">
        <v>47</v>
      </c>
      <c r="E30" s="75"/>
      <c r="F30" s="75"/>
      <c r="G30" s="75"/>
      <c r="H30" s="75"/>
    </row>
    <row r="31" spans="1:22" x14ac:dyDescent="0.2">
      <c r="F31" s="12"/>
      <c r="G31" s="10"/>
      <c r="H31" s="10"/>
      <c r="I31" s="10"/>
      <c r="J31" s="10"/>
      <c r="K31" s="10"/>
      <c r="L31" s="10"/>
      <c r="M31" s="12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08" t="s">
        <v>51</v>
      </c>
      <c r="B32" s="108"/>
      <c r="C32" s="17">
        <f>+C12-C30</f>
        <v>120</v>
      </c>
      <c r="D32" s="75" t="s">
        <v>16</v>
      </c>
      <c r="E32" s="75"/>
      <c r="F32" s="75"/>
      <c r="G32" s="75"/>
      <c r="H32" s="75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08" t="s">
        <v>77</v>
      </c>
      <c r="B34" s="108"/>
      <c r="C34" s="17">
        <f>+C30</f>
        <v>347</v>
      </c>
      <c r="D34" s="75" t="s">
        <v>15</v>
      </c>
      <c r="E34" s="75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C35" s="17">
        <f>+C11</f>
        <v>67</v>
      </c>
      <c r="D35" s="75" t="s">
        <v>6</v>
      </c>
      <c r="E35" s="75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C36" s="17">
        <f>+C34-C35</f>
        <v>280</v>
      </c>
      <c r="D36" s="75" t="s">
        <v>26</v>
      </c>
      <c r="E36" s="75"/>
      <c r="F36" s="10"/>
      <c r="G36" s="12"/>
      <c r="H36" s="10"/>
      <c r="I36" s="10"/>
      <c r="J36" s="10"/>
      <c r="K36" s="10"/>
      <c r="L36" s="10"/>
      <c r="M36" s="10"/>
      <c r="N36" s="12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C37" s="17">
        <f>IF(C36&lt;0,0,C36)</f>
        <v>280</v>
      </c>
      <c r="D37" s="75" t="s">
        <v>24</v>
      </c>
      <c r="E37" s="75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C38" s="17">
        <f>IF(C36&lt;0,C36,0)</f>
        <v>0</v>
      </c>
      <c r="D38" s="75" t="s">
        <v>25</v>
      </c>
      <c r="E38" s="75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45" spans="1:22" x14ac:dyDescent="0.2">
      <c r="B45" s="11"/>
    </row>
  </sheetData>
  <mergeCells count="45">
    <mergeCell ref="D25:H25"/>
    <mergeCell ref="A34:B34"/>
    <mergeCell ref="A32:B32"/>
    <mergeCell ref="A27:B27"/>
    <mergeCell ref="A25:B25"/>
    <mergeCell ref="A22:B22"/>
    <mergeCell ref="D27:H27"/>
    <mergeCell ref="D28:H28"/>
    <mergeCell ref="A1:B1"/>
    <mergeCell ref="A7:B7"/>
    <mergeCell ref="A5:B5"/>
    <mergeCell ref="A6:B6"/>
    <mergeCell ref="A8:B8"/>
    <mergeCell ref="D1:F1"/>
    <mergeCell ref="A3:H3"/>
    <mergeCell ref="D7:H7"/>
    <mergeCell ref="D5:H5"/>
    <mergeCell ref="D6:H6"/>
    <mergeCell ref="D8:H8"/>
    <mergeCell ref="D9:H9"/>
    <mergeCell ref="D10:H10"/>
    <mergeCell ref="D11:H11"/>
    <mergeCell ref="A9:B9"/>
    <mergeCell ref="A10:B10"/>
    <mergeCell ref="A11:B11"/>
    <mergeCell ref="A12:B12"/>
    <mergeCell ref="A13:B13"/>
    <mergeCell ref="D13:H13"/>
    <mergeCell ref="D12:H12"/>
    <mergeCell ref="D30:H30"/>
    <mergeCell ref="A16:B16"/>
    <mergeCell ref="D15:H15"/>
    <mergeCell ref="D16:H16"/>
    <mergeCell ref="D18:H18"/>
    <mergeCell ref="A19:B19"/>
    <mergeCell ref="D35:E35"/>
    <mergeCell ref="D36:E36"/>
    <mergeCell ref="D37:E37"/>
    <mergeCell ref="D38:E38"/>
    <mergeCell ref="D19:H19"/>
    <mergeCell ref="D21:H21"/>
    <mergeCell ref="D22:H22"/>
    <mergeCell ref="D24:H24"/>
    <mergeCell ref="D32:H32"/>
    <mergeCell ref="D34:E34"/>
  </mergeCells>
  <phoneticPr fontId="0" type="noConversion"/>
  <pageMargins left="0.75" right="0.75" top="1.1875" bottom="1" header="0.5" footer="0.5"/>
  <pageSetup fitToHeight="10" orientation="portrait" r:id="rId1"/>
  <headerFooter alignWithMargins="0">
    <oddHeader>&amp;C&amp;14 TRACS 202D Calculating Tenant Rent 
RAP/PAC--Subsidy Types 3 &amp; 9</oddHeader>
    <oddFooter>&amp;L&amp;8page &amp;P of &amp;N&amp;R&amp;8revised 4/5/2012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2"/>
  <sheetViews>
    <sheetView zoomScaleNormal="100" zoomScaleSheetLayoutView="100" workbookViewId="0">
      <selection activeCell="D10" sqref="D10:I10"/>
    </sheetView>
  </sheetViews>
  <sheetFormatPr defaultRowHeight="12.75" x14ac:dyDescent="0.2"/>
  <cols>
    <col min="2" max="2" width="18.85546875" customWidth="1"/>
    <col min="3" max="3" width="13.140625" customWidth="1"/>
  </cols>
  <sheetData>
    <row r="1" spans="1:15" x14ac:dyDescent="0.2">
      <c r="A1" s="122" t="s">
        <v>7</v>
      </c>
      <c r="B1" s="123"/>
      <c r="D1" s="116" t="s">
        <v>70</v>
      </c>
      <c r="E1" s="117"/>
      <c r="F1" s="118"/>
    </row>
    <row r="2" spans="1:15" x14ac:dyDescent="0.2">
      <c r="D2" s="10"/>
      <c r="E2" s="10"/>
      <c r="F2" s="10"/>
    </row>
    <row r="3" spans="1:15" x14ac:dyDescent="0.2">
      <c r="A3" s="72" t="s">
        <v>54</v>
      </c>
      <c r="B3" s="73"/>
      <c r="C3" s="73"/>
      <c r="D3" s="73"/>
      <c r="E3" s="73"/>
      <c r="F3" s="73"/>
      <c r="G3" s="73"/>
      <c r="H3" s="73"/>
      <c r="I3" s="74"/>
      <c r="O3" s="2"/>
    </row>
    <row r="4" spans="1:15" x14ac:dyDescent="0.2">
      <c r="B4" s="1"/>
      <c r="O4" s="2"/>
    </row>
    <row r="5" spans="1:15" x14ac:dyDescent="0.2">
      <c r="A5" s="108" t="s">
        <v>8</v>
      </c>
      <c r="B5" s="108"/>
      <c r="C5" s="31">
        <v>11097</v>
      </c>
    </row>
    <row r="6" spans="1:15" x14ac:dyDescent="0.2">
      <c r="A6" s="108" t="s">
        <v>20</v>
      </c>
      <c r="B6" s="108"/>
      <c r="C6" s="31">
        <v>480</v>
      </c>
    </row>
    <row r="7" spans="1:15" x14ac:dyDescent="0.2">
      <c r="A7" s="108" t="s">
        <v>9</v>
      </c>
      <c r="B7" s="108"/>
      <c r="C7" s="15">
        <f>IF((+C5-C6) &lt; 0, 0, +C5-C6)</f>
        <v>10617</v>
      </c>
      <c r="D7" s="108" t="s">
        <v>66</v>
      </c>
      <c r="E7" s="108"/>
      <c r="F7" s="108"/>
      <c r="G7" s="108"/>
      <c r="H7" s="108"/>
      <c r="I7" s="108"/>
    </row>
    <row r="8" spans="1:15" x14ac:dyDescent="0.2">
      <c r="A8" s="108" t="s">
        <v>0</v>
      </c>
      <c r="B8" s="108"/>
      <c r="C8" s="15" t="s">
        <v>31</v>
      </c>
    </row>
    <row r="9" spans="1:15" x14ac:dyDescent="0.2">
      <c r="A9" s="108" t="s">
        <v>10</v>
      </c>
      <c r="B9" s="108"/>
      <c r="C9" s="15" t="s">
        <v>31</v>
      </c>
    </row>
    <row r="10" spans="1:15" x14ac:dyDescent="0.2">
      <c r="A10" s="108" t="s">
        <v>4</v>
      </c>
      <c r="B10" s="108"/>
      <c r="C10" s="31">
        <v>400</v>
      </c>
      <c r="D10" s="119" t="s">
        <v>83</v>
      </c>
      <c r="E10" s="120"/>
      <c r="F10" s="120"/>
      <c r="G10" s="120"/>
      <c r="H10" s="120"/>
      <c r="I10" s="121"/>
    </row>
    <row r="11" spans="1:15" x14ac:dyDescent="0.2">
      <c r="A11" s="108" t="s">
        <v>6</v>
      </c>
      <c r="B11" s="108"/>
      <c r="C11" s="31">
        <v>34</v>
      </c>
      <c r="L11" s="1"/>
    </row>
    <row r="12" spans="1:15" x14ac:dyDescent="0.2">
      <c r="A12" s="108" t="s">
        <v>5</v>
      </c>
      <c r="B12" s="108"/>
      <c r="C12" s="15" t="s">
        <v>31</v>
      </c>
    </row>
    <row r="13" spans="1:15" x14ac:dyDescent="0.2">
      <c r="A13" s="108" t="s">
        <v>34</v>
      </c>
      <c r="B13" s="108"/>
      <c r="C13" s="31">
        <v>500</v>
      </c>
      <c r="O13" s="2"/>
    </row>
    <row r="14" spans="1:15" x14ac:dyDescent="0.2">
      <c r="A14" s="12"/>
      <c r="B14" s="10"/>
      <c r="C14" s="10"/>
      <c r="D14" s="12"/>
      <c r="E14" s="10"/>
      <c r="F14" s="10"/>
      <c r="G14" s="10"/>
      <c r="H14" s="10"/>
      <c r="I14" s="10"/>
      <c r="O14" s="2"/>
    </row>
    <row r="15" spans="1:15" x14ac:dyDescent="0.2">
      <c r="A15" s="72" t="s">
        <v>39</v>
      </c>
      <c r="B15" s="73"/>
      <c r="C15" s="73"/>
      <c r="D15" s="73"/>
      <c r="E15" s="73"/>
      <c r="F15" s="73"/>
      <c r="G15" s="73"/>
      <c r="H15" s="73"/>
      <c r="I15" s="74"/>
      <c r="O15" s="2"/>
    </row>
    <row r="16" spans="1:15" x14ac:dyDescent="0.2">
      <c r="O16" s="2"/>
    </row>
    <row r="17" spans="1:15" x14ac:dyDescent="0.2">
      <c r="C17" s="18">
        <f>+C7/12</f>
        <v>884.75</v>
      </c>
      <c r="D17" s="111" t="s">
        <v>29</v>
      </c>
      <c r="E17" s="111"/>
      <c r="F17" s="111"/>
      <c r="G17" s="111"/>
      <c r="H17" s="111"/>
      <c r="O17" s="2"/>
    </row>
    <row r="18" spans="1:15" x14ac:dyDescent="0.2">
      <c r="A18" s="111" t="s">
        <v>12</v>
      </c>
      <c r="B18" s="111"/>
      <c r="C18" s="19">
        <f>ROUND(C17,2)</f>
        <v>884.75</v>
      </c>
      <c r="D18" s="108" t="s">
        <v>17</v>
      </c>
      <c r="E18" s="108"/>
      <c r="F18" s="108"/>
      <c r="G18" s="108"/>
      <c r="H18" s="108"/>
    </row>
    <row r="20" spans="1:15" x14ac:dyDescent="0.2">
      <c r="C20" s="18">
        <f>C18*0.3</f>
        <v>265.42500000000001</v>
      </c>
      <c r="D20" s="108" t="s">
        <v>28</v>
      </c>
      <c r="E20" s="108"/>
      <c r="F20" s="108"/>
      <c r="G20" s="108"/>
      <c r="H20" s="108"/>
    </row>
    <row r="21" spans="1:15" x14ac:dyDescent="0.2">
      <c r="A21" s="111" t="s">
        <v>60</v>
      </c>
      <c r="B21" s="111"/>
      <c r="C21" s="19">
        <f>ROUND(C20,2)</f>
        <v>265.43</v>
      </c>
      <c r="D21" s="108" t="s">
        <v>17</v>
      </c>
      <c r="E21" s="108"/>
      <c r="F21" s="108"/>
      <c r="G21" s="108"/>
      <c r="H21" s="108"/>
    </row>
    <row r="23" spans="1:15" x14ac:dyDescent="0.2">
      <c r="A23" s="108" t="s">
        <v>41</v>
      </c>
      <c r="B23" s="108"/>
      <c r="C23" s="20">
        <f>MAX(C21,C10)</f>
        <v>400</v>
      </c>
      <c r="D23" s="111" t="s">
        <v>58</v>
      </c>
      <c r="E23" s="111"/>
      <c r="F23" s="111"/>
      <c r="G23" s="111"/>
      <c r="H23" s="111"/>
    </row>
    <row r="24" spans="1:15" x14ac:dyDescent="0.2">
      <c r="B24" s="3"/>
      <c r="C24" s="21">
        <f>ROUND(C23,0)</f>
        <v>400</v>
      </c>
      <c r="D24" s="111" t="s">
        <v>18</v>
      </c>
      <c r="E24" s="111"/>
      <c r="F24" s="111"/>
      <c r="G24" s="111"/>
      <c r="H24" s="111"/>
    </row>
    <row r="26" spans="1:15" x14ac:dyDescent="0.2">
      <c r="B26" s="17" t="s">
        <v>24</v>
      </c>
      <c r="C26" s="17">
        <f>IF(C24&gt;(C13),C13,C24)</f>
        <v>400</v>
      </c>
      <c r="D26" s="108" t="s">
        <v>42</v>
      </c>
      <c r="E26" s="108"/>
      <c r="F26" s="108"/>
      <c r="G26" s="108"/>
      <c r="H26" s="108"/>
    </row>
    <row r="27" spans="1:15" x14ac:dyDescent="0.2">
      <c r="C27" s="10"/>
      <c r="D27" s="9"/>
      <c r="E27" s="10"/>
      <c r="F27" s="10"/>
    </row>
    <row r="28" spans="1:15" x14ac:dyDescent="0.2">
      <c r="A28" s="72" t="s">
        <v>40</v>
      </c>
      <c r="B28" s="73"/>
      <c r="C28" s="73"/>
      <c r="D28" s="73"/>
      <c r="E28" s="73"/>
      <c r="F28" s="73"/>
      <c r="G28" s="73"/>
      <c r="H28" s="73"/>
      <c r="I28" s="74"/>
    </row>
    <row r="30" spans="1:15" x14ac:dyDescent="0.2">
      <c r="A30" s="84" t="s">
        <v>12</v>
      </c>
      <c r="B30" s="84"/>
      <c r="C30" s="18">
        <f>+C7/12</f>
        <v>884.75</v>
      </c>
      <c r="D30" s="111" t="s">
        <v>29</v>
      </c>
      <c r="E30" s="111"/>
      <c r="F30" s="111"/>
      <c r="G30" s="111"/>
      <c r="H30" s="111"/>
      <c r="I30" s="111"/>
    </row>
    <row r="31" spans="1:15" x14ac:dyDescent="0.2">
      <c r="A31" s="3"/>
      <c r="C31" s="19">
        <f>ROUND(C30,2)</f>
        <v>884.75</v>
      </c>
      <c r="D31" s="108" t="s">
        <v>17</v>
      </c>
      <c r="E31" s="108"/>
      <c r="F31" s="108"/>
      <c r="G31" s="108"/>
      <c r="H31" s="108"/>
      <c r="I31" s="108"/>
    </row>
    <row r="32" spans="1:15" x14ac:dyDescent="0.2">
      <c r="C32" s="2"/>
    </row>
    <row r="35" spans="1:9" x14ac:dyDescent="0.2">
      <c r="A35" s="111" t="s">
        <v>60</v>
      </c>
      <c r="B35" s="111"/>
      <c r="C35" s="24">
        <f>+C31*0.3</f>
        <v>265.42500000000001</v>
      </c>
      <c r="D35" s="108" t="s">
        <v>28</v>
      </c>
      <c r="E35" s="108"/>
      <c r="F35" s="108"/>
      <c r="G35" s="108"/>
      <c r="H35" s="108"/>
      <c r="I35" s="108"/>
    </row>
    <row r="36" spans="1:9" x14ac:dyDescent="0.2">
      <c r="A36" s="3"/>
      <c r="C36" s="19">
        <f>ROUND(C35,2)</f>
        <v>265.43</v>
      </c>
      <c r="D36" s="108" t="s">
        <v>17</v>
      </c>
      <c r="E36" s="108"/>
      <c r="F36" s="108"/>
      <c r="G36" s="108"/>
      <c r="H36" s="108"/>
      <c r="I36" s="108"/>
    </row>
    <row r="37" spans="1:9" x14ac:dyDescent="0.2">
      <c r="C37" s="19">
        <f>+C36-C11</f>
        <v>231.43</v>
      </c>
      <c r="D37" s="108" t="s">
        <v>78</v>
      </c>
      <c r="E37" s="108"/>
      <c r="F37" s="108"/>
      <c r="G37" s="108"/>
      <c r="H37" s="108"/>
      <c r="I37" s="108"/>
    </row>
    <row r="40" spans="1:9" x14ac:dyDescent="0.2">
      <c r="A40" s="111" t="s">
        <v>61</v>
      </c>
      <c r="B40" s="111"/>
      <c r="C40" s="24">
        <f>+C31*0.25</f>
        <v>221.1875</v>
      </c>
      <c r="D40" s="108" t="s">
        <v>43</v>
      </c>
      <c r="E40" s="108"/>
      <c r="F40" s="108"/>
      <c r="G40" s="108"/>
      <c r="H40" s="108"/>
      <c r="I40" s="108"/>
    </row>
    <row r="41" spans="1:9" x14ac:dyDescent="0.2">
      <c r="A41" s="3"/>
      <c r="C41" s="19">
        <f>ROUND(C40,2)</f>
        <v>221.19</v>
      </c>
      <c r="D41" s="108" t="s">
        <v>17</v>
      </c>
      <c r="E41" s="108"/>
      <c r="F41" s="108"/>
      <c r="G41" s="108"/>
      <c r="H41" s="108"/>
      <c r="I41" s="108"/>
    </row>
    <row r="43" spans="1:9" x14ac:dyDescent="0.2">
      <c r="A43" s="108" t="s">
        <v>41</v>
      </c>
      <c r="B43" s="108"/>
      <c r="C43" s="20">
        <f>MAX(C37,C41,C10)</f>
        <v>400</v>
      </c>
      <c r="D43" s="111" t="s">
        <v>85</v>
      </c>
      <c r="E43" s="111"/>
      <c r="F43" s="111"/>
      <c r="G43" s="111"/>
      <c r="H43" s="111"/>
      <c r="I43" s="111"/>
    </row>
    <row r="44" spans="1:9" x14ac:dyDescent="0.2">
      <c r="B44" s="3"/>
      <c r="C44" s="21">
        <f>ROUND(C43,0)</f>
        <v>400</v>
      </c>
      <c r="D44" s="111" t="s">
        <v>18</v>
      </c>
      <c r="E44" s="111"/>
      <c r="F44" s="111"/>
      <c r="G44" s="111"/>
      <c r="H44" s="111"/>
      <c r="I44" s="111"/>
    </row>
    <row r="46" spans="1:9" x14ac:dyDescent="0.2">
      <c r="B46" s="17" t="s">
        <v>24</v>
      </c>
      <c r="C46" s="17">
        <f>IF(C44&gt;(C13),C13,C44)</f>
        <v>400</v>
      </c>
      <c r="D46" s="108" t="s">
        <v>42</v>
      </c>
      <c r="E46" s="108"/>
      <c r="F46" s="108"/>
      <c r="G46" s="108"/>
      <c r="H46" s="108"/>
      <c r="I46" s="108"/>
    </row>
    <row r="47" spans="1:9" x14ac:dyDescent="0.2">
      <c r="C47" s="10"/>
      <c r="D47" s="9"/>
      <c r="E47" s="10"/>
      <c r="F47" s="10"/>
    </row>
    <row r="52" spans="2:3" x14ac:dyDescent="0.2">
      <c r="B52" s="11"/>
    </row>
    <row r="63" spans="2:3" x14ac:dyDescent="0.2">
      <c r="B63" s="1"/>
    </row>
    <row r="64" spans="2:3" x14ac:dyDescent="0.2">
      <c r="C64" s="9"/>
    </row>
    <row r="65" spans="1:4" x14ac:dyDescent="0.2">
      <c r="C65" s="9"/>
    </row>
    <row r="66" spans="1:4" x14ac:dyDescent="0.2">
      <c r="C66" s="10"/>
    </row>
    <row r="67" spans="1:4" x14ac:dyDescent="0.2">
      <c r="C67" s="10"/>
    </row>
    <row r="68" spans="1:4" x14ac:dyDescent="0.2">
      <c r="C68" s="10"/>
    </row>
    <row r="69" spans="1:4" x14ac:dyDescent="0.2">
      <c r="C69" s="10"/>
    </row>
    <row r="70" spans="1:4" x14ac:dyDescent="0.2">
      <c r="C70" s="10"/>
    </row>
    <row r="71" spans="1:4" x14ac:dyDescent="0.2">
      <c r="C71" s="10"/>
    </row>
    <row r="72" spans="1:4" x14ac:dyDescent="0.2">
      <c r="C72" s="10"/>
    </row>
    <row r="74" spans="1:4" x14ac:dyDescent="0.2">
      <c r="B74" s="1"/>
    </row>
    <row r="76" spans="1:4" x14ac:dyDescent="0.2">
      <c r="C76" s="7"/>
      <c r="D76" s="3"/>
    </row>
    <row r="77" spans="1:4" x14ac:dyDescent="0.2">
      <c r="A77" s="3"/>
      <c r="C77" s="5"/>
    </row>
    <row r="78" spans="1:4" x14ac:dyDescent="0.2">
      <c r="C78" s="2"/>
    </row>
    <row r="81" spans="1:4" x14ac:dyDescent="0.2">
      <c r="C81" s="7"/>
    </row>
    <row r="82" spans="1:4" x14ac:dyDescent="0.2">
      <c r="A82" s="3"/>
      <c r="C82" s="5"/>
    </row>
    <row r="83" spans="1:4" x14ac:dyDescent="0.2">
      <c r="C83" s="2"/>
    </row>
    <row r="85" spans="1:4" x14ac:dyDescent="0.2">
      <c r="C85" s="4"/>
      <c r="D85" s="3"/>
    </row>
    <row r="86" spans="1:4" x14ac:dyDescent="0.2">
      <c r="B86" s="3"/>
      <c r="C86" s="3"/>
      <c r="D86" s="3"/>
    </row>
    <row r="92" spans="1:4" x14ac:dyDescent="0.2">
      <c r="B92" s="1"/>
    </row>
    <row r="95" spans="1:4" x14ac:dyDescent="0.2">
      <c r="A95" s="3"/>
      <c r="C95" s="7"/>
      <c r="D95" s="3"/>
    </row>
    <row r="96" spans="1:4" x14ac:dyDescent="0.2">
      <c r="A96" s="3"/>
      <c r="C96" s="5"/>
    </row>
    <row r="97" spans="1:4" x14ac:dyDescent="0.2">
      <c r="C97" s="2"/>
    </row>
    <row r="101" spans="1:4" x14ac:dyDescent="0.2">
      <c r="A101" s="3"/>
      <c r="C101" s="8"/>
    </row>
    <row r="102" spans="1:4" x14ac:dyDescent="0.2">
      <c r="A102" s="3"/>
      <c r="C102" s="5"/>
    </row>
    <row r="103" spans="1:4" x14ac:dyDescent="0.2">
      <c r="C103" s="2"/>
    </row>
    <row r="107" spans="1:4" x14ac:dyDescent="0.2">
      <c r="A107" s="3"/>
      <c r="C107" s="6"/>
    </row>
    <row r="108" spans="1:4" x14ac:dyDescent="0.2">
      <c r="A108" s="3"/>
      <c r="C108" s="7"/>
    </row>
    <row r="109" spans="1:4" x14ac:dyDescent="0.2">
      <c r="C109" s="2"/>
    </row>
    <row r="111" spans="1:4" x14ac:dyDescent="0.2">
      <c r="C111" s="4"/>
      <c r="D111" s="3"/>
    </row>
    <row r="112" spans="1:4" x14ac:dyDescent="0.2">
      <c r="B112" s="3"/>
      <c r="C112" s="3"/>
      <c r="D112" s="3"/>
    </row>
  </sheetData>
  <mergeCells count="40">
    <mergeCell ref="A1:B1"/>
    <mergeCell ref="A12:B12"/>
    <mergeCell ref="A13:B13"/>
    <mergeCell ref="A3:I3"/>
    <mergeCell ref="A15:I15"/>
    <mergeCell ref="A28:I28"/>
    <mergeCell ref="A21:B21"/>
    <mergeCell ref="A18:B18"/>
    <mergeCell ref="A5:B5"/>
    <mergeCell ref="A6:B6"/>
    <mergeCell ref="A7:B7"/>
    <mergeCell ref="A8:B8"/>
    <mergeCell ref="A9:B9"/>
    <mergeCell ref="A10:B10"/>
    <mergeCell ref="A11:B11"/>
    <mergeCell ref="D44:I44"/>
    <mergeCell ref="D43:I43"/>
    <mergeCell ref="D23:H23"/>
    <mergeCell ref="D24:H24"/>
    <mergeCell ref="D26:H26"/>
    <mergeCell ref="D46:I46"/>
    <mergeCell ref="A43:B43"/>
    <mergeCell ref="A40:B40"/>
    <mergeCell ref="A35:B35"/>
    <mergeCell ref="A30:B30"/>
    <mergeCell ref="D35:I35"/>
    <mergeCell ref="D36:I36"/>
    <mergeCell ref="D37:I37"/>
    <mergeCell ref="D40:I40"/>
    <mergeCell ref="D41:I41"/>
    <mergeCell ref="D30:I30"/>
    <mergeCell ref="D31:I31"/>
    <mergeCell ref="A23:B23"/>
    <mergeCell ref="D1:F1"/>
    <mergeCell ref="D7:I7"/>
    <mergeCell ref="D17:H17"/>
    <mergeCell ref="D18:H18"/>
    <mergeCell ref="D20:H20"/>
    <mergeCell ref="D21:H21"/>
    <mergeCell ref="D10:I10"/>
  </mergeCells>
  <phoneticPr fontId="0" type="noConversion"/>
  <pageMargins left="0.75" right="0.75" top="1" bottom="1" header="0.5" footer="0.5"/>
  <pageSetup scale="94" orientation="portrait" r:id="rId1"/>
  <headerFooter alignWithMargins="0">
    <oddHeader>&amp;C&amp;14TRACS 202D Calculating Tenant Rent
Section 236</oddHeader>
    <oddFooter>&amp;L&amp;8page &amp;P of &amp;N&amp;R&amp;8revised 4/5/2012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zoomScaleNormal="100" workbookViewId="0">
      <selection activeCell="C5" sqref="C5"/>
    </sheetView>
  </sheetViews>
  <sheetFormatPr defaultRowHeight="12.75" x14ac:dyDescent="0.2"/>
  <cols>
    <col min="2" max="2" width="18.85546875" customWidth="1"/>
    <col min="3" max="3" width="12.85546875" customWidth="1"/>
  </cols>
  <sheetData>
    <row r="1" spans="1:12" x14ac:dyDescent="0.2">
      <c r="A1" s="125" t="s">
        <v>7</v>
      </c>
      <c r="B1" s="126"/>
      <c r="D1" s="116" t="s">
        <v>70</v>
      </c>
      <c r="E1" s="117"/>
      <c r="F1" s="118"/>
      <c r="L1" s="1"/>
    </row>
    <row r="2" spans="1:12" x14ac:dyDescent="0.2">
      <c r="D2" s="10"/>
      <c r="E2" s="10"/>
      <c r="F2" s="10"/>
      <c r="L2" s="1"/>
    </row>
    <row r="3" spans="1:12" x14ac:dyDescent="0.2">
      <c r="A3" s="104" t="s">
        <v>55</v>
      </c>
      <c r="B3" s="104"/>
      <c r="C3" s="104"/>
      <c r="D3" s="104"/>
      <c r="E3" s="104"/>
      <c r="F3" s="104"/>
      <c r="G3" s="104"/>
      <c r="H3" s="104"/>
      <c r="I3" s="104"/>
    </row>
    <row r="4" spans="1:12" x14ac:dyDescent="0.2">
      <c r="B4" s="1"/>
    </row>
    <row r="5" spans="1:12" x14ac:dyDescent="0.2">
      <c r="A5" s="108" t="s">
        <v>8</v>
      </c>
      <c r="B5" s="108"/>
      <c r="C5" s="31">
        <v>22222</v>
      </c>
    </row>
    <row r="6" spans="1:12" x14ac:dyDescent="0.2">
      <c r="A6" s="108" t="s">
        <v>20</v>
      </c>
      <c r="B6" s="108"/>
      <c r="C6" s="26" t="s">
        <v>31</v>
      </c>
    </row>
    <row r="7" spans="1:12" x14ac:dyDescent="0.2">
      <c r="A7" s="108" t="s">
        <v>9</v>
      </c>
      <c r="B7" s="108"/>
      <c r="C7" s="15" t="s">
        <v>31</v>
      </c>
    </row>
    <row r="8" spans="1:12" x14ac:dyDescent="0.2">
      <c r="A8" s="108" t="s">
        <v>0</v>
      </c>
      <c r="B8" s="108"/>
      <c r="C8" s="15" t="s">
        <v>31</v>
      </c>
    </row>
    <row r="9" spans="1:12" x14ac:dyDescent="0.2">
      <c r="A9" s="108" t="s">
        <v>10</v>
      </c>
      <c r="B9" s="108"/>
      <c r="C9" s="15" t="s">
        <v>31</v>
      </c>
    </row>
    <row r="10" spans="1:12" x14ac:dyDescent="0.2">
      <c r="A10" s="108" t="s">
        <v>2</v>
      </c>
      <c r="B10" s="108"/>
      <c r="C10" s="31">
        <v>400</v>
      </c>
    </row>
    <row r="11" spans="1:12" x14ac:dyDescent="0.2">
      <c r="A11" s="108" t="s">
        <v>6</v>
      </c>
      <c r="B11" s="108"/>
      <c r="C11" s="15" t="s">
        <v>31</v>
      </c>
    </row>
    <row r="12" spans="1:12" x14ac:dyDescent="0.2">
      <c r="A12" s="108" t="s">
        <v>5</v>
      </c>
      <c r="B12" s="108"/>
      <c r="C12" s="15" t="s">
        <v>31</v>
      </c>
    </row>
    <row r="13" spans="1:12" x14ac:dyDescent="0.2">
      <c r="A13" s="108" t="s">
        <v>34</v>
      </c>
      <c r="B13" s="108"/>
      <c r="C13" s="15" t="s">
        <v>31</v>
      </c>
    </row>
    <row r="14" spans="1:12" x14ac:dyDescent="0.2">
      <c r="A14" s="108" t="s">
        <v>35</v>
      </c>
      <c r="B14" s="108"/>
      <c r="C14" s="31">
        <v>48000</v>
      </c>
    </row>
    <row r="15" spans="1:12" x14ac:dyDescent="0.2">
      <c r="A15" s="12"/>
      <c r="B15" s="10"/>
      <c r="C15" s="10"/>
      <c r="D15" s="12"/>
      <c r="E15" s="10"/>
      <c r="F15" s="10"/>
      <c r="G15" s="10"/>
      <c r="H15" s="10"/>
      <c r="I15" s="10"/>
      <c r="J15" s="10"/>
      <c r="K15" s="10"/>
    </row>
    <row r="16" spans="1:12" ht="24.95" customHeight="1" x14ac:dyDescent="0.2">
      <c r="A16" s="111" t="s">
        <v>64</v>
      </c>
      <c r="B16" s="111"/>
      <c r="C16" s="21">
        <f>IF(C5&lt;=C14,C10,"Do Not Admit")</f>
        <v>400</v>
      </c>
      <c r="D16" s="127" t="s">
        <v>36</v>
      </c>
      <c r="E16" s="127"/>
      <c r="F16" s="127"/>
      <c r="G16" s="127"/>
      <c r="H16" s="127"/>
      <c r="I16" s="127"/>
    </row>
    <row r="17" spans="1:9" x14ac:dyDescent="0.2">
      <c r="A17" s="3"/>
      <c r="C17" s="10"/>
      <c r="D17" s="9"/>
      <c r="E17" s="10"/>
      <c r="F17" s="10"/>
    </row>
    <row r="18" spans="1:9" ht="24.95" customHeight="1" x14ac:dyDescent="0.2">
      <c r="A18" s="108" t="s">
        <v>38</v>
      </c>
      <c r="B18" s="108"/>
      <c r="C18" s="17">
        <f>+C14*1.1</f>
        <v>52800.000000000007</v>
      </c>
      <c r="D18" s="124" t="s">
        <v>65</v>
      </c>
      <c r="E18" s="124"/>
      <c r="F18" s="124"/>
      <c r="G18" s="124"/>
      <c r="H18" s="124"/>
      <c r="I18" s="124"/>
    </row>
    <row r="20" spans="1:9" x14ac:dyDescent="0.2">
      <c r="C20" s="24">
        <f>C10*1.1</f>
        <v>440.00000000000006</v>
      </c>
      <c r="D20" s="108" t="s">
        <v>3</v>
      </c>
      <c r="E20" s="108"/>
      <c r="F20" s="108"/>
      <c r="G20" s="108"/>
      <c r="H20" s="108"/>
      <c r="I20" s="108"/>
    </row>
    <row r="21" spans="1:9" x14ac:dyDescent="0.2">
      <c r="C21" s="19">
        <f>+ROUND(C20,2)</f>
        <v>440</v>
      </c>
      <c r="D21" s="108" t="s">
        <v>68</v>
      </c>
      <c r="E21" s="108"/>
      <c r="F21" s="108"/>
      <c r="G21" s="108"/>
      <c r="H21" s="108"/>
      <c r="I21" s="108"/>
    </row>
    <row r="22" spans="1:9" x14ac:dyDescent="0.2">
      <c r="C22" s="17">
        <f>+ROUND(C21,0)</f>
        <v>440</v>
      </c>
      <c r="D22" s="108" t="s">
        <v>69</v>
      </c>
      <c r="E22" s="108"/>
      <c r="F22" s="108"/>
      <c r="G22" s="108"/>
      <c r="H22" s="108"/>
      <c r="I22" s="108"/>
    </row>
    <row r="24" spans="1:9" ht="24.95" customHeight="1" x14ac:dyDescent="0.2">
      <c r="A24" s="17" t="s">
        <v>63</v>
      </c>
      <c r="B24" s="17"/>
      <c r="C24" s="21">
        <f>IF(C5&lt;=C18,C10,C22)</f>
        <v>400</v>
      </c>
      <c r="D24" s="124" t="s">
        <v>37</v>
      </c>
      <c r="E24" s="124"/>
      <c r="F24" s="124"/>
      <c r="G24" s="124"/>
      <c r="H24" s="124"/>
      <c r="I24" s="124"/>
    </row>
    <row r="25" spans="1:9" x14ac:dyDescent="0.2">
      <c r="C25" s="10"/>
      <c r="D25" s="9"/>
      <c r="E25" s="10"/>
      <c r="F25" s="10"/>
    </row>
    <row r="26" spans="1:9" x14ac:dyDescent="0.2">
      <c r="A26" s="3"/>
    </row>
    <row r="28" spans="1:9" x14ac:dyDescent="0.2">
      <c r="B28" s="11"/>
    </row>
    <row r="29" spans="1:9" x14ac:dyDescent="0.2">
      <c r="B29" s="11"/>
    </row>
    <row r="30" spans="1:9" x14ac:dyDescent="0.2">
      <c r="A30" s="3"/>
    </row>
    <row r="34" spans="2:4" x14ac:dyDescent="0.2">
      <c r="C34" s="3"/>
      <c r="D34" s="3"/>
    </row>
    <row r="35" spans="2:4" x14ac:dyDescent="0.2">
      <c r="B35" s="3"/>
      <c r="C35" s="3"/>
      <c r="D35" s="3"/>
    </row>
  </sheetData>
  <mergeCells count="21">
    <mergeCell ref="A12:B12"/>
    <mergeCell ref="D24:I24"/>
    <mergeCell ref="D21:I21"/>
    <mergeCell ref="D22:I22"/>
    <mergeCell ref="A9:B9"/>
    <mergeCell ref="A11:B11"/>
    <mergeCell ref="A8:B8"/>
    <mergeCell ref="A13:B13"/>
    <mergeCell ref="A10:B10"/>
    <mergeCell ref="A14:B14"/>
    <mergeCell ref="D20:I20"/>
    <mergeCell ref="A5:B5"/>
    <mergeCell ref="A18:B18"/>
    <mergeCell ref="D18:I18"/>
    <mergeCell ref="A1:B1"/>
    <mergeCell ref="D1:F1"/>
    <mergeCell ref="D16:I16"/>
    <mergeCell ref="A3:I3"/>
    <mergeCell ref="A16:B16"/>
    <mergeCell ref="A7:B7"/>
    <mergeCell ref="A6:B6"/>
  </mergeCells>
  <phoneticPr fontId="0" type="noConversion"/>
  <pageMargins left="0.75" right="0.75" top="1.2138888888888899" bottom="1" header="0.5" footer="0.5"/>
  <pageSetup scale="95" fitToHeight="10" orientation="portrait" r:id="rId1"/>
  <headerFooter alignWithMargins="0">
    <oddHeader>&amp;C&amp;14TRACS 202D Calculating Tenant Rent
BMIR</oddHeader>
    <oddFooter>&amp;L&amp;8page &amp;P of &amp;N&amp;R&amp;8revised 4/5/2012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opLeftCell="A16" zoomScaleNormal="100" workbookViewId="0">
      <selection activeCell="D33" sqref="D33:I33"/>
    </sheetView>
  </sheetViews>
  <sheetFormatPr defaultRowHeight="12.75" x14ac:dyDescent="0.2"/>
  <cols>
    <col min="2" max="2" width="20.85546875" customWidth="1"/>
    <col min="3" max="3" width="14.28515625" customWidth="1"/>
    <col min="5" max="5" width="9.85546875" customWidth="1"/>
  </cols>
  <sheetData>
    <row r="1" spans="1:10" x14ac:dyDescent="0.2">
      <c r="A1" s="108" t="s">
        <v>7</v>
      </c>
      <c r="B1" s="108"/>
      <c r="D1" s="128" t="s">
        <v>70</v>
      </c>
      <c r="E1" s="128"/>
      <c r="F1" s="128"/>
      <c r="G1" s="37" t="s">
        <v>117</v>
      </c>
      <c r="H1" s="38">
        <v>43048</v>
      </c>
    </row>
    <row r="2" spans="1:10" x14ac:dyDescent="0.2">
      <c r="D2" s="10"/>
      <c r="E2" s="10"/>
      <c r="F2" s="10"/>
    </row>
    <row r="3" spans="1:10" x14ac:dyDescent="0.2">
      <c r="A3" s="104" t="s">
        <v>56</v>
      </c>
      <c r="B3" s="104"/>
      <c r="C3" s="104"/>
      <c r="D3" s="104"/>
      <c r="E3" s="104"/>
      <c r="F3" s="104"/>
      <c r="G3" s="104"/>
      <c r="H3" s="104"/>
      <c r="I3" s="104"/>
    </row>
    <row r="4" spans="1:10" x14ac:dyDescent="0.2">
      <c r="B4" s="1"/>
    </row>
    <row r="5" spans="1:10" x14ac:dyDescent="0.2">
      <c r="A5" s="108" t="s">
        <v>8</v>
      </c>
      <c r="B5" s="125"/>
      <c r="C5" s="31">
        <v>10000</v>
      </c>
    </row>
    <row r="6" spans="1:10" x14ac:dyDescent="0.2">
      <c r="A6" s="108" t="s">
        <v>20</v>
      </c>
      <c r="B6" s="125"/>
      <c r="C6" s="31">
        <v>480</v>
      </c>
    </row>
    <row r="7" spans="1:10" x14ac:dyDescent="0.2">
      <c r="A7" s="108" t="s">
        <v>9</v>
      </c>
      <c r="B7" s="125"/>
      <c r="C7" s="15">
        <f>IF((+C5-C6) &lt; 0, 0, +C5-C6)</f>
        <v>9520</v>
      </c>
      <c r="D7" s="108" t="s">
        <v>66</v>
      </c>
      <c r="E7" s="108"/>
      <c r="F7" s="108"/>
      <c r="G7" s="108"/>
      <c r="H7" s="108"/>
      <c r="I7" s="108"/>
    </row>
    <row r="8" spans="1:10" x14ac:dyDescent="0.2">
      <c r="A8" s="108" t="s">
        <v>0</v>
      </c>
      <c r="B8" s="125"/>
      <c r="C8" s="31">
        <v>200</v>
      </c>
    </row>
    <row r="9" spans="1:10" x14ac:dyDescent="0.2">
      <c r="A9" s="108" t="s">
        <v>10</v>
      </c>
      <c r="B9" s="125"/>
      <c r="C9" s="15" t="s">
        <v>31</v>
      </c>
    </row>
    <row r="10" spans="1:10" x14ac:dyDescent="0.2">
      <c r="A10" s="108" t="s">
        <v>11</v>
      </c>
      <c r="B10" s="125"/>
      <c r="C10" s="15">
        <f>+C12-C11</f>
        <v>400</v>
      </c>
      <c r="D10" s="108" t="s">
        <v>46</v>
      </c>
      <c r="E10" s="108"/>
      <c r="F10" s="108"/>
      <c r="G10" s="108"/>
      <c r="H10" s="108"/>
      <c r="I10" s="108"/>
    </row>
    <row r="11" spans="1:10" x14ac:dyDescent="0.2">
      <c r="A11" s="108" t="s">
        <v>6</v>
      </c>
      <c r="B11" s="125"/>
      <c r="C11" s="31">
        <v>34</v>
      </c>
    </row>
    <row r="12" spans="1:10" x14ac:dyDescent="0.2">
      <c r="A12" s="108" t="s">
        <v>45</v>
      </c>
      <c r="B12" s="125"/>
      <c r="C12" s="31">
        <v>434</v>
      </c>
    </row>
    <row r="13" spans="1:10" x14ac:dyDescent="0.2">
      <c r="A13" s="108" t="s">
        <v>34</v>
      </c>
      <c r="B13" s="125"/>
      <c r="C13" s="17" t="s">
        <v>31</v>
      </c>
    </row>
    <row r="14" spans="1:10" x14ac:dyDescent="0.2">
      <c r="A14" s="12"/>
      <c r="B14" s="10"/>
      <c r="C14" s="10"/>
      <c r="D14" s="12"/>
      <c r="E14" s="10"/>
      <c r="F14" s="10"/>
      <c r="G14" s="10"/>
      <c r="H14" s="10"/>
      <c r="I14" s="10"/>
      <c r="J14" s="10"/>
    </row>
    <row r="15" spans="1:10" x14ac:dyDescent="0.2">
      <c r="C15" s="18">
        <f>+C7/12</f>
        <v>793.33333333333337</v>
      </c>
      <c r="D15" s="111" t="s">
        <v>29</v>
      </c>
      <c r="E15" s="111"/>
      <c r="F15" s="111"/>
      <c r="G15" s="111"/>
      <c r="H15" s="111"/>
      <c r="I15" s="111"/>
    </row>
    <row r="16" spans="1:10" x14ac:dyDescent="0.2">
      <c r="A16" s="111" t="s">
        <v>12</v>
      </c>
      <c r="B16" s="111"/>
      <c r="C16" s="19">
        <f>ROUND(C15,2)</f>
        <v>793.33</v>
      </c>
      <c r="D16" s="108" t="s">
        <v>17</v>
      </c>
      <c r="E16" s="108"/>
      <c r="F16" s="108"/>
      <c r="G16" s="108"/>
      <c r="H16" s="108"/>
      <c r="I16" s="108"/>
    </row>
    <row r="18" spans="1:14" x14ac:dyDescent="0.2">
      <c r="C18" s="18">
        <f>C16*0.3</f>
        <v>237.999</v>
      </c>
      <c r="D18" s="108" t="s">
        <v>28</v>
      </c>
      <c r="E18" s="108"/>
      <c r="F18" s="108"/>
      <c r="G18" s="108"/>
      <c r="H18" s="108"/>
      <c r="I18" s="108"/>
    </row>
    <row r="19" spans="1:14" x14ac:dyDescent="0.2">
      <c r="A19" s="111" t="s">
        <v>60</v>
      </c>
      <c r="B19" s="111"/>
      <c r="C19" s="19">
        <f>ROUND(C18,2)</f>
        <v>238</v>
      </c>
      <c r="D19" s="108" t="s">
        <v>17</v>
      </c>
      <c r="E19" s="108"/>
      <c r="F19" s="108"/>
      <c r="G19" s="108"/>
      <c r="H19" s="108"/>
      <c r="I19" s="108"/>
    </row>
    <row r="21" spans="1:14" x14ac:dyDescent="0.2">
      <c r="C21" s="18">
        <f>C5/12</f>
        <v>833.33333333333337</v>
      </c>
      <c r="D21" s="108" t="s">
        <v>27</v>
      </c>
      <c r="E21" s="108"/>
      <c r="F21" s="108"/>
      <c r="G21" s="108"/>
      <c r="H21" s="108"/>
      <c r="I21" s="108"/>
    </row>
    <row r="22" spans="1:14" x14ac:dyDescent="0.2">
      <c r="A22" s="111" t="s">
        <v>14</v>
      </c>
      <c r="B22" s="111"/>
      <c r="C22" s="19">
        <f>ROUND(C21,2)</f>
        <v>833.33</v>
      </c>
      <c r="D22" s="108" t="s">
        <v>17</v>
      </c>
      <c r="E22" s="108"/>
      <c r="F22" s="108"/>
      <c r="G22" s="108"/>
      <c r="H22" s="108"/>
      <c r="I22" s="108"/>
    </row>
    <row r="24" spans="1:14" x14ac:dyDescent="0.2">
      <c r="C24" s="18">
        <f>C22*0.1</f>
        <v>83.333000000000013</v>
      </c>
      <c r="D24" s="108" t="s">
        <v>30</v>
      </c>
      <c r="E24" s="108"/>
      <c r="F24" s="108"/>
      <c r="G24" s="108"/>
      <c r="H24" s="108"/>
      <c r="I24" s="108"/>
    </row>
    <row r="25" spans="1:14" x14ac:dyDescent="0.2">
      <c r="A25" s="111" t="s">
        <v>59</v>
      </c>
      <c r="B25" s="111"/>
      <c r="C25" s="19">
        <f>ROUND(C24,2)</f>
        <v>83.33</v>
      </c>
      <c r="D25" s="108" t="s">
        <v>17</v>
      </c>
      <c r="E25" s="108"/>
      <c r="F25" s="108"/>
      <c r="G25" s="108"/>
      <c r="H25" s="108"/>
      <c r="I25" s="108"/>
    </row>
    <row r="27" spans="1:14" x14ac:dyDescent="0.2">
      <c r="A27" s="108" t="s">
        <v>19</v>
      </c>
      <c r="B27" s="108"/>
      <c r="C27" s="20">
        <f>MAX(C19,C25,C8)</f>
        <v>238</v>
      </c>
      <c r="D27" s="111" t="s">
        <v>22</v>
      </c>
      <c r="E27" s="111"/>
      <c r="F27" s="111"/>
      <c r="G27" s="111"/>
      <c r="H27" s="111"/>
      <c r="I27" s="111"/>
    </row>
    <row r="28" spans="1:14" x14ac:dyDescent="0.2">
      <c r="B28" s="21" t="s">
        <v>23</v>
      </c>
      <c r="C28" s="21">
        <f>ROUND(C27,0)</f>
        <v>238</v>
      </c>
      <c r="D28" s="111" t="s">
        <v>18</v>
      </c>
      <c r="E28" s="111"/>
      <c r="F28" s="111"/>
      <c r="G28" s="111"/>
      <c r="H28" s="111"/>
      <c r="I28" s="111"/>
    </row>
    <row r="30" spans="1:14" x14ac:dyDescent="0.2">
      <c r="A30" s="108" t="s">
        <v>51</v>
      </c>
      <c r="B30" s="108"/>
      <c r="C30" s="17">
        <f>+C12-C28</f>
        <v>196</v>
      </c>
      <c r="D30" s="129" t="s">
        <v>80</v>
      </c>
      <c r="E30" s="129"/>
      <c r="F30" s="129"/>
      <c r="G30" s="129"/>
      <c r="H30" s="129"/>
      <c r="I30" s="129"/>
      <c r="J30" s="10"/>
      <c r="K30" s="10"/>
      <c r="L30" s="10"/>
      <c r="M30" s="10"/>
      <c r="N30" s="10"/>
    </row>
    <row r="31" spans="1:14" x14ac:dyDescent="0.2">
      <c r="C31" s="17"/>
      <c r="D31" s="129" t="s">
        <v>79</v>
      </c>
      <c r="E31" s="129"/>
      <c r="F31" s="129"/>
      <c r="G31" s="129"/>
      <c r="H31" s="129"/>
      <c r="I31" s="129"/>
      <c r="J31" s="10"/>
      <c r="K31" s="10"/>
      <c r="L31" s="10"/>
      <c r="M31" s="10"/>
      <c r="N31" s="10"/>
    </row>
    <row r="32" spans="1:14" x14ac:dyDescent="0.2">
      <c r="A32" s="108" t="s">
        <v>77</v>
      </c>
      <c r="B32" s="108"/>
      <c r="C32" s="17">
        <f>+C28</f>
        <v>238</v>
      </c>
      <c r="D32" s="108" t="s">
        <v>15</v>
      </c>
      <c r="E32" s="108"/>
      <c r="F32" s="108"/>
      <c r="G32" s="108"/>
      <c r="H32" s="108"/>
      <c r="I32" s="108"/>
      <c r="J32" s="10"/>
      <c r="K32" s="10"/>
      <c r="L32" s="10"/>
      <c r="M32" s="10"/>
      <c r="N32" s="10"/>
    </row>
    <row r="33" spans="1:14" x14ac:dyDescent="0.2">
      <c r="C33" s="17">
        <f>+C11</f>
        <v>34</v>
      </c>
      <c r="D33" s="108" t="s">
        <v>6</v>
      </c>
      <c r="E33" s="108"/>
      <c r="F33" s="108"/>
      <c r="G33" s="108"/>
      <c r="H33" s="108"/>
      <c r="I33" s="108"/>
      <c r="J33" s="10"/>
      <c r="K33" s="10"/>
      <c r="L33" s="10"/>
      <c r="M33" s="10"/>
      <c r="N33" s="10"/>
    </row>
    <row r="34" spans="1:14" x14ac:dyDescent="0.2">
      <c r="C34" s="17">
        <f>+C32-C33</f>
        <v>204</v>
      </c>
      <c r="D34" s="108" t="s">
        <v>26</v>
      </c>
      <c r="E34" s="108"/>
      <c r="F34" s="108"/>
      <c r="G34" s="108"/>
      <c r="H34" s="108"/>
      <c r="I34" s="108"/>
      <c r="J34" s="10"/>
      <c r="K34" s="10"/>
      <c r="L34" s="10"/>
      <c r="M34" s="10"/>
      <c r="N34" s="10"/>
    </row>
    <row r="35" spans="1:14" x14ac:dyDescent="0.2">
      <c r="C35" s="17">
        <f>IF(C34&lt;0,0,C34)</f>
        <v>204</v>
      </c>
      <c r="D35" s="108" t="s">
        <v>24</v>
      </c>
      <c r="E35" s="108"/>
      <c r="F35" s="108"/>
      <c r="G35" s="108"/>
      <c r="H35" s="108"/>
      <c r="I35" s="108"/>
      <c r="J35" s="10"/>
      <c r="K35" s="10"/>
      <c r="L35" s="10"/>
      <c r="M35" s="10"/>
      <c r="N35" s="10"/>
    </row>
    <row r="36" spans="1:14" x14ac:dyDescent="0.2">
      <c r="C36" s="17">
        <f>IF(C34&lt;0,C34,0)</f>
        <v>0</v>
      </c>
      <c r="D36" s="108" t="s">
        <v>25</v>
      </c>
      <c r="E36" s="108"/>
      <c r="F36" s="108"/>
      <c r="G36" s="108"/>
      <c r="H36" s="108"/>
      <c r="I36" s="108"/>
      <c r="J36" s="10"/>
      <c r="K36" s="10"/>
      <c r="L36" s="10"/>
      <c r="M36" s="10"/>
      <c r="N36" s="10"/>
    </row>
    <row r="37" spans="1:14" ht="14.25" customHeight="1" x14ac:dyDescent="0.2"/>
    <row r="39" spans="1:14" x14ac:dyDescent="0.2">
      <c r="A39" s="50" t="s">
        <v>118</v>
      </c>
      <c r="B39" s="32"/>
      <c r="C39" s="32"/>
      <c r="D39" s="32"/>
      <c r="E39" s="32"/>
      <c r="F39" s="32"/>
      <c r="G39" s="32"/>
      <c r="H39" s="32"/>
      <c r="I39" s="32"/>
    </row>
    <row r="40" spans="1:14" x14ac:dyDescent="0.2">
      <c r="A40" s="50" t="s">
        <v>119</v>
      </c>
      <c r="B40" s="32"/>
      <c r="C40" s="32"/>
      <c r="D40" s="32"/>
      <c r="E40" s="32"/>
      <c r="F40" s="32"/>
      <c r="G40" s="32"/>
      <c r="H40" s="32"/>
      <c r="I40" s="32"/>
    </row>
    <row r="41" spans="1:14" x14ac:dyDescent="0.2">
      <c r="A41" s="50" t="s">
        <v>120</v>
      </c>
      <c r="B41" s="32"/>
      <c r="C41" s="32"/>
      <c r="D41" s="32"/>
      <c r="E41" s="32"/>
      <c r="F41" s="32"/>
      <c r="G41" s="32"/>
      <c r="H41" s="32"/>
      <c r="I41" s="32"/>
    </row>
    <row r="42" spans="1:14" x14ac:dyDescent="0.2">
      <c r="A42" s="50" t="s">
        <v>121</v>
      </c>
      <c r="B42" s="32"/>
      <c r="C42" s="32"/>
      <c r="D42" s="32"/>
      <c r="E42" s="32"/>
      <c r="F42" s="32"/>
      <c r="G42" s="32"/>
      <c r="H42" s="32"/>
      <c r="I42" s="32"/>
    </row>
    <row r="43" spans="1:14" x14ac:dyDescent="0.2">
      <c r="A43" s="50" t="s">
        <v>122</v>
      </c>
      <c r="B43" s="32"/>
      <c r="C43" s="32"/>
      <c r="D43" s="32"/>
      <c r="E43" s="32"/>
      <c r="F43" s="32"/>
      <c r="G43" s="32"/>
      <c r="H43" s="32"/>
      <c r="I43" s="32"/>
    </row>
    <row r="44" spans="1:14" x14ac:dyDescent="0.2">
      <c r="A44" s="10"/>
      <c r="B44" s="10"/>
    </row>
  </sheetData>
  <mergeCells count="38">
    <mergeCell ref="D36:I36"/>
    <mergeCell ref="D28:I28"/>
    <mergeCell ref="D30:I30"/>
    <mergeCell ref="D31:I31"/>
    <mergeCell ref="D32:I32"/>
    <mergeCell ref="D33:I33"/>
    <mergeCell ref="D34:I34"/>
    <mergeCell ref="D21:I21"/>
    <mergeCell ref="D22:I22"/>
    <mergeCell ref="D24:I24"/>
    <mergeCell ref="D25:I25"/>
    <mergeCell ref="D27:I27"/>
    <mergeCell ref="D35:I35"/>
    <mergeCell ref="D1:F1"/>
    <mergeCell ref="D7:I7"/>
    <mergeCell ref="D10:I10"/>
    <mergeCell ref="D15:I15"/>
    <mergeCell ref="D16:I16"/>
    <mergeCell ref="D18:I18"/>
    <mergeCell ref="A25:B25"/>
    <mergeCell ref="A22:B22"/>
    <mergeCell ref="A27:B27"/>
    <mergeCell ref="A30:B30"/>
    <mergeCell ref="A32:B32"/>
    <mergeCell ref="A1:B1"/>
    <mergeCell ref="A10:B10"/>
    <mergeCell ref="A11:B11"/>
    <mergeCell ref="A12:B12"/>
    <mergeCell ref="A13:B13"/>
    <mergeCell ref="A16:B16"/>
    <mergeCell ref="A19:B19"/>
    <mergeCell ref="A3:I3"/>
    <mergeCell ref="A5:B5"/>
    <mergeCell ref="A6:B6"/>
    <mergeCell ref="A7:B7"/>
    <mergeCell ref="A8:B8"/>
    <mergeCell ref="A9:B9"/>
    <mergeCell ref="D19:I19"/>
  </mergeCells>
  <phoneticPr fontId="0" type="noConversion"/>
  <pageMargins left="0.75" right="0.75" top="1" bottom="1" header="0.5" footer="0.5"/>
  <pageSetup scale="83" fitToHeight="10" orientation="portrait" r:id="rId1"/>
  <headerFooter alignWithMargins="0">
    <oddHeader>&amp;C&amp;14TRACS 202D Calculating Tenant Rent
PRAC</oddHeader>
    <oddFooter>&amp;L&amp;8page &amp;P of &amp;N&amp;R&amp;8revised 4/5/2012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7"/>
  <sheetViews>
    <sheetView zoomScaleNormal="100" workbookViewId="0">
      <selection activeCell="C5" sqref="C5"/>
    </sheetView>
  </sheetViews>
  <sheetFormatPr defaultRowHeight="12.75" x14ac:dyDescent="0.2"/>
  <cols>
    <col min="2" max="2" width="20.42578125" customWidth="1"/>
    <col min="3" max="3" width="13.28515625" customWidth="1"/>
  </cols>
  <sheetData>
    <row r="1" spans="1:10" x14ac:dyDescent="0.2">
      <c r="A1" s="108" t="s">
        <v>7</v>
      </c>
      <c r="B1" s="108"/>
      <c r="D1" s="94" t="s">
        <v>70</v>
      </c>
      <c r="E1" s="95"/>
      <c r="F1" s="96"/>
    </row>
    <row r="2" spans="1:10" x14ac:dyDescent="0.2">
      <c r="D2" s="25"/>
      <c r="E2" s="25"/>
      <c r="F2" s="25"/>
    </row>
    <row r="3" spans="1:10" x14ac:dyDescent="0.2">
      <c r="A3" s="104" t="s">
        <v>53</v>
      </c>
      <c r="B3" s="104"/>
      <c r="C3" s="104"/>
      <c r="D3" s="104"/>
      <c r="E3" s="104"/>
      <c r="F3" s="104"/>
      <c r="G3" s="104"/>
      <c r="H3" s="104"/>
      <c r="I3" s="104"/>
    </row>
    <row r="4" spans="1:10" x14ac:dyDescent="0.2">
      <c r="A4" s="14"/>
      <c r="B4" s="14"/>
      <c r="C4" s="14"/>
      <c r="D4" s="14"/>
      <c r="E4" s="14"/>
      <c r="F4" s="14"/>
      <c r="G4" s="14"/>
      <c r="H4" s="14"/>
      <c r="I4" s="14"/>
    </row>
    <row r="5" spans="1:10" x14ac:dyDescent="0.2">
      <c r="A5" s="108" t="s">
        <v>8</v>
      </c>
      <c r="B5" s="108"/>
      <c r="C5" s="31">
        <v>10000</v>
      </c>
    </row>
    <row r="6" spans="1:10" x14ac:dyDescent="0.2">
      <c r="A6" s="108" t="s">
        <v>20</v>
      </c>
      <c r="B6" s="108"/>
      <c r="C6" s="31">
        <v>480</v>
      </c>
    </row>
    <row r="7" spans="1:10" x14ac:dyDescent="0.2">
      <c r="A7" s="108" t="s">
        <v>9</v>
      </c>
      <c r="B7" s="108"/>
      <c r="C7" s="15">
        <f>IF((+C5-C6) &lt; 0, 0, +C5-C6)</f>
        <v>9520</v>
      </c>
      <c r="D7" s="108" t="s">
        <v>66</v>
      </c>
      <c r="E7" s="108"/>
      <c r="F7" s="108"/>
      <c r="G7" s="108"/>
      <c r="H7" s="108"/>
      <c r="I7" s="108"/>
    </row>
    <row r="8" spans="1:10" x14ac:dyDescent="0.2">
      <c r="A8" s="108" t="s">
        <v>0</v>
      </c>
      <c r="B8" s="108"/>
      <c r="C8" s="15" t="s">
        <v>31</v>
      </c>
    </row>
    <row r="9" spans="1:10" x14ac:dyDescent="0.2">
      <c r="A9" s="108" t="s">
        <v>10</v>
      </c>
      <c r="B9" s="108"/>
      <c r="C9" s="15" t="s">
        <v>31</v>
      </c>
    </row>
    <row r="10" spans="1:10" x14ac:dyDescent="0.2">
      <c r="A10" s="108" t="s">
        <v>11</v>
      </c>
      <c r="B10" s="108"/>
      <c r="C10" s="31">
        <v>400</v>
      </c>
    </row>
    <row r="11" spans="1:10" x14ac:dyDescent="0.2">
      <c r="A11" s="108" t="s">
        <v>6</v>
      </c>
      <c r="B11" s="108"/>
      <c r="C11" s="31">
        <v>34</v>
      </c>
    </row>
    <row r="12" spans="1:10" x14ac:dyDescent="0.2">
      <c r="A12" s="108" t="s">
        <v>5</v>
      </c>
      <c r="B12" s="108"/>
      <c r="C12" s="17">
        <f>+C10+C11</f>
        <v>434</v>
      </c>
      <c r="D12" s="108" t="s">
        <v>44</v>
      </c>
      <c r="E12" s="108"/>
      <c r="F12" s="108"/>
      <c r="G12" s="108"/>
      <c r="H12" s="108"/>
      <c r="I12" s="108"/>
    </row>
    <row r="13" spans="1:10" x14ac:dyDescent="0.2">
      <c r="A13" s="108" t="s">
        <v>34</v>
      </c>
      <c r="B13" s="108"/>
      <c r="C13" s="17" t="s">
        <v>31</v>
      </c>
    </row>
    <row r="14" spans="1:10" x14ac:dyDescent="0.2">
      <c r="A14" s="12"/>
      <c r="B14" s="10"/>
      <c r="C14" s="10"/>
      <c r="D14" s="12"/>
      <c r="E14" s="10"/>
      <c r="F14" s="10"/>
      <c r="G14" s="10"/>
      <c r="H14" s="10"/>
      <c r="I14" s="10"/>
      <c r="J14" s="10"/>
    </row>
    <row r="15" spans="1:10" x14ac:dyDescent="0.2">
      <c r="C15" s="18">
        <f>+C7/12</f>
        <v>793.33333333333337</v>
      </c>
      <c r="D15" s="111" t="s">
        <v>29</v>
      </c>
      <c r="E15" s="111"/>
      <c r="F15" s="111"/>
      <c r="G15" s="111"/>
      <c r="H15" s="111"/>
      <c r="I15" s="111"/>
    </row>
    <row r="16" spans="1:10" x14ac:dyDescent="0.2">
      <c r="A16" s="111" t="s">
        <v>12</v>
      </c>
      <c r="B16" s="111"/>
      <c r="C16" s="19">
        <f>ROUND(C15,2)</f>
        <v>793.33</v>
      </c>
      <c r="D16" s="108" t="s">
        <v>17</v>
      </c>
      <c r="E16" s="108"/>
      <c r="F16" s="108"/>
      <c r="G16" s="108"/>
      <c r="H16" s="108"/>
      <c r="I16" s="108"/>
    </row>
    <row r="18" spans="1:9" x14ac:dyDescent="0.2">
      <c r="C18" s="18">
        <f>C16*0.3</f>
        <v>237.999</v>
      </c>
      <c r="D18" s="108" t="s">
        <v>28</v>
      </c>
      <c r="E18" s="108"/>
      <c r="F18" s="108"/>
      <c r="G18" s="108"/>
      <c r="H18" s="108"/>
      <c r="I18" s="108"/>
    </row>
    <row r="19" spans="1:9" x14ac:dyDescent="0.2">
      <c r="A19" s="111" t="s">
        <v>60</v>
      </c>
      <c r="B19" s="111"/>
      <c r="C19" s="19">
        <f>ROUND(C18,2)</f>
        <v>238</v>
      </c>
      <c r="D19" s="108" t="s">
        <v>17</v>
      </c>
      <c r="E19" s="108"/>
      <c r="F19" s="108"/>
      <c r="G19" s="108"/>
      <c r="H19" s="108"/>
      <c r="I19" s="108"/>
    </row>
    <row r="21" spans="1:9" x14ac:dyDescent="0.2">
      <c r="C21" s="24">
        <f>+C12*0.3</f>
        <v>130.19999999999999</v>
      </c>
      <c r="D21" s="108" t="s">
        <v>32</v>
      </c>
      <c r="E21" s="108"/>
      <c r="F21" s="108"/>
      <c r="G21" s="108"/>
      <c r="H21" s="108"/>
      <c r="I21" s="108"/>
    </row>
    <row r="22" spans="1:9" x14ac:dyDescent="0.2">
      <c r="A22" s="111" t="s">
        <v>1</v>
      </c>
      <c r="B22" s="111"/>
      <c r="C22" s="19">
        <f>ROUND(C21,2)</f>
        <v>130.19999999999999</v>
      </c>
      <c r="D22" s="75" t="s">
        <v>17</v>
      </c>
      <c r="E22" s="75"/>
      <c r="F22" s="75"/>
      <c r="G22" s="75"/>
      <c r="H22" s="75"/>
      <c r="I22" s="75"/>
    </row>
    <row r="24" spans="1:9" x14ac:dyDescent="0.2">
      <c r="A24" s="108" t="s">
        <v>50</v>
      </c>
      <c r="B24" s="108"/>
      <c r="C24" s="24">
        <f>+C12*0.1</f>
        <v>43.400000000000006</v>
      </c>
      <c r="D24" s="108" t="s">
        <v>50</v>
      </c>
      <c r="E24" s="108"/>
      <c r="F24" s="108"/>
      <c r="G24" s="108"/>
      <c r="H24" s="108"/>
      <c r="I24" s="108"/>
    </row>
    <row r="25" spans="1:9" x14ac:dyDescent="0.2">
      <c r="A25" s="3"/>
      <c r="C25" s="19">
        <f>ROUND(C24,2)</f>
        <v>43.4</v>
      </c>
      <c r="D25" s="108" t="s">
        <v>17</v>
      </c>
      <c r="E25" s="108"/>
      <c r="F25" s="108"/>
      <c r="G25" s="108"/>
      <c r="H25" s="108"/>
      <c r="I25" s="108"/>
    </row>
    <row r="26" spans="1:9" x14ac:dyDescent="0.2">
      <c r="C26" s="21">
        <f>ROUND(C25,0)</f>
        <v>43</v>
      </c>
      <c r="D26" s="111" t="s">
        <v>18</v>
      </c>
      <c r="E26" s="111"/>
      <c r="F26" s="111"/>
      <c r="G26" s="111"/>
      <c r="H26" s="111"/>
      <c r="I26" s="111"/>
    </row>
    <row r="27" spans="1:9" x14ac:dyDescent="0.2">
      <c r="C27" s="17"/>
      <c r="D27" s="108" t="s">
        <v>49</v>
      </c>
      <c r="E27" s="108"/>
      <c r="F27" s="108"/>
      <c r="G27" s="108"/>
      <c r="H27" s="108"/>
      <c r="I27" s="108"/>
    </row>
    <row r="29" spans="1:9" x14ac:dyDescent="0.2">
      <c r="A29" s="108" t="s">
        <v>19</v>
      </c>
      <c r="B29" s="108"/>
      <c r="C29" s="20">
        <f>MAX(C19,C22)</f>
        <v>238</v>
      </c>
      <c r="D29" s="111" t="s">
        <v>33</v>
      </c>
      <c r="E29" s="111"/>
      <c r="F29" s="111"/>
      <c r="G29" s="111"/>
      <c r="H29" s="111"/>
      <c r="I29" s="111"/>
    </row>
    <row r="30" spans="1:9" x14ac:dyDescent="0.2">
      <c r="B30" s="23" t="s">
        <v>23</v>
      </c>
      <c r="C30" s="23">
        <f>ROUND(C29,0)</f>
        <v>238</v>
      </c>
      <c r="D30" s="130" t="s">
        <v>18</v>
      </c>
      <c r="E30" s="130"/>
      <c r="F30" s="130"/>
      <c r="G30" s="130"/>
      <c r="H30" s="130"/>
      <c r="I30" s="130"/>
    </row>
    <row r="32" spans="1:9" x14ac:dyDescent="0.2">
      <c r="B32" s="17" t="s">
        <v>15</v>
      </c>
      <c r="C32" s="17">
        <f>IF(C30&gt;(C12),C12,C30)</f>
        <v>238</v>
      </c>
      <c r="D32" s="108" t="s">
        <v>48</v>
      </c>
      <c r="E32" s="108"/>
      <c r="F32" s="108"/>
      <c r="G32" s="108"/>
      <c r="H32" s="108"/>
      <c r="I32" s="108"/>
    </row>
    <row r="33" spans="1:14" x14ac:dyDescent="0.2">
      <c r="F33" s="12"/>
      <c r="G33" s="10"/>
      <c r="H33" s="10"/>
      <c r="I33" s="10"/>
      <c r="J33" s="10"/>
      <c r="K33" s="10"/>
      <c r="L33" s="10"/>
      <c r="M33" s="10"/>
      <c r="N33" s="10"/>
    </row>
    <row r="34" spans="1:14" x14ac:dyDescent="0.2">
      <c r="A34" s="125" t="s">
        <v>51</v>
      </c>
      <c r="B34" s="126"/>
      <c r="C34" s="17">
        <f>+C12-C32</f>
        <v>196</v>
      </c>
      <c r="D34" s="108" t="s">
        <v>16</v>
      </c>
      <c r="E34" s="108"/>
      <c r="F34" s="108"/>
      <c r="G34" s="108"/>
      <c r="H34" s="108"/>
      <c r="I34" s="108"/>
      <c r="J34" s="10"/>
      <c r="K34" s="10"/>
      <c r="L34" s="10"/>
      <c r="M34" s="10"/>
      <c r="N34" s="10"/>
    </row>
    <row r="35" spans="1:14" x14ac:dyDescent="0.2">
      <c r="F35" s="10"/>
      <c r="G35" s="10"/>
      <c r="H35" s="10"/>
      <c r="I35" s="10"/>
      <c r="J35" s="10"/>
      <c r="K35" s="10"/>
      <c r="L35" s="10"/>
      <c r="M35" s="10"/>
      <c r="N35" s="10"/>
    </row>
    <row r="36" spans="1:14" x14ac:dyDescent="0.2">
      <c r="A36" s="17" t="s">
        <v>77</v>
      </c>
      <c r="B36" s="17"/>
      <c r="C36" s="17">
        <f>+C32</f>
        <v>238</v>
      </c>
      <c r="D36" s="108" t="s">
        <v>15</v>
      </c>
      <c r="E36" s="108"/>
      <c r="F36" s="108"/>
      <c r="G36" s="10"/>
      <c r="H36" s="10"/>
      <c r="I36" s="10"/>
      <c r="J36" s="10"/>
      <c r="K36" s="10"/>
      <c r="L36" s="10"/>
      <c r="M36" s="10"/>
      <c r="N36" s="10"/>
    </row>
    <row r="37" spans="1:14" x14ac:dyDescent="0.2">
      <c r="A37" s="131"/>
      <c r="B37" s="132"/>
      <c r="C37" s="17">
        <f>+C11</f>
        <v>34</v>
      </c>
      <c r="D37" s="108" t="s">
        <v>6</v>
      </c>
      <c r="E37" s="108"/>
      <c r="F37" s="108"/>
      <c r="G37" s="10"/>
      <c r="H37" s="10"/>
      <c r="I37" s="10"/>
      <c r="J37" s="10"/>
      <c r="K37" s="10"/>
      <c r="L37" s="10"/>
      <c r="M37" s="10"/>
      <c r="N37" s="10"/>
    </row>
    <row r="38" spans="1:14" x14ac:dyDescent="0.2">
      <c r="A38" s="131"/>
      <c r="B38" s="132"/>
      <c r="C38" s="17">
        <f>+C36-C37</f>
        <v>204</v>
      </c>
      <c r="D38" s="108" t="s">
        <v>26</v>
      </c>
      <c r="E38" s="108"/>
      <c r="F38" s="108"/>
      <c r="G38" s="12"/>
      <c r="H38" s="10"/>
      <c r="I38" s="10"/>
      <c r="J38" s="10"/>
      <c r="K38" s="10"/>
      <c r="L38" s="10"/>
      <c r="M38" s="10"/>
      <c r="N38" s="10"/>
    </row>
    <row r="39" spans="1:14" x14ac:dyDescent="0.2">
      <c r="A39" s="131"/>
      <c r="B39" s="132"/>
      <c r="C39" s="17">
        <f>IF(C38&lt;0,0,C38)</f>
        <v>204</v>
      </c>
      <c r="D39" s="108" t="s">
        <v>24</v>
      </c>
      <c r="E39" s="108"/>
      <c r="F39" s="108"/>
      <c r="G39" s="10"/>
      <c r="H39" s="10"/>
      <c r="I39" s="10"/>
      <c r="J39" s="10"/>
      <c r="K39" s="10"/>
      <c r="L39" s="10"/>
      <c r="M39" s="10"/>
      <c r="N39" s="10"/>
    </row>
    <row r="40" spans="1:14" x14ac:dyDescent="0.2">
      <c r="A40" s="131"/>
      <c r="B40" s="132"/>
      <c r="C40" s="17">
        <f>IF(C38&lt;0,C38,0)</f>
        <v>0</v>
      </c>
      <c r="D40" s="108" t="s">
        <v>25</v>
      </c>
      <c r="E40" s="108"/>
      <c r="F40" s="108"/>
      <c r="G40" s="10"/>
      <c r="H40" s="10"/>
      <c r="I40" s="10"/>
      <c r="J40" s="10"/>
      <c r="K40" s="10"/>
      <c r="L40" s="10"/>
      <c r="M40" s="10"/>
      <c r="N40" s="10"/>
    </row>
    <row r="47" spans="1:14" x14ac:dyDescent="0.2">
      <c r="B47" s="11"/>
    </row>
  </sheetData>
  <mergeCells count="43">
    <mergeCell ref="A7:B7"/>
    <mergeCell ref="A6:B6"/>
    <mergeCell ref="A5:B5"/>
    <mergeCell ref="A1:B1"/>
    <mergeCell ref="A3:I3"/>
    <mergeCell ref="A13:B13"/>
    <mergeCell ref="A12:B12"/>
    <mergeCell ref="A11:B11"/>
    <mergeCell ref="A10:B10"/>
    <mergeCell ref="A9:B9"/>
    <mergeCell ref="A8:B8"/>
    <mergeCell ref="A34:B34"/>
    <mergeCell ref="A29:B29"/>
    <mergeCell ref="A24:B24"/>
    <mergeCell ref="A22:B22"/>
    <mergeCell ref="A19:B19"/>
    <mergeCell ref="A16:B16"/>
    <mergeCell ref="D37:F37"/>
    <mergeCell ref="D38:F38"/>
    <mergeCell ref="D39:F39"/>
    <mergeCell ref="D40:F40"/>
    <mergeCell ref="A37:B37"/>
    <mergeCell ref="A38:B38"/>
    <mergeCell ref="A39:B39"/>
    <mergeCell ref="A40:B40"/>
    <mergeCell ref="D27:I27"/>
    <mergeCell ref="D29:I29"/>
    <mergeCell ref="D30:I30"/>
    <mergeCell ref="D32:I32"/>
    <mergeCell ref="D34:I34"/>
    <mergeCell ref="D36:F36"/>
    <mergeCell ref="D19:I19"/>
    <mergeCell ref="D21:I21"/>
    <mergeCell ref="D22:I22"/>
    <mergeCell ref="D24:I24"/>
    <mergeCell ref="D25:I25"/>
    <mergeCell ref="D26:I26"/>
    <mergeCell ref="D1:F1"/>
    <mergeCell ref="D7:I7"/>
    <mergeCell ref="D12:I12"/>
    <mergeCell ref="D15:I15"/>
    <mergeCell ref="D16:I16"/>
    <mergeCell ref="D18:I18"/>
  </mergeCells>
  <phoneticPr fontId="0" type="noConversion"/>
  <pageMargins left="0.75" right="0.75" top="1.19333333333333" bottom="1" header="0.5" footer="0.5"/>
  <pageSetup scale="93" orientation="portrait" r:id="rId1"/>
  <headerFooter alignWithMargins="0">
    <oddHeader>&amp;C&amp;14TRACS 202D Calculating Tenant Rent
Rent Supp</oddHeader>
    <oddFooter>&amp;L&amp;8page &amp;P of &amp;N&amp;R&amp;8revised 4/5/2012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General Rules</vt:lpstr>
      <vt:lpstr> S8 &amp; RAD Component 2</vt:lpstr>
      <vt:lpstr>RAD Component 1</vt:lpstr>
      <vt:lpstr>811 PRA Demo</vt:lpstr>
      <vt:lpstr>RAP-PAC</vt:lpstr>
      <vt:lpstr>Section 236</vt:lpstr>
      <vt:lpstr>BMIR</vt:lpstr>
      <vt:lpstr>PRAC</vt:lpstr>
      <vt:lpstr>Rent Supp</vt:lpstr>
      <vt:lpstr>' S8 &amp; RAD Component 2'!Print_Area</vt:lpstr>
      <vt:lpstr>BMIR!Print_Area</vt:lpstr>
      <vt:lpstr>'General Rules'!Print_Area</vt:lpstr>
      <vt:lpstr>PRAC!Print_Area</vt:lpstr>
      <vt:lpstr>'RAD Component 1'!Print_Area</vt:lpstr>
      <vt:lpstr>'RAP-PAC'!Print_Area</vt:lpstr>
      <vt:lpstr>'Rent Supp'!Print_Area</vt:lpstr>
      <vt:lpstr>'Section 236'!Print_Area</vt:lpstr>
    </vt:vector>
  </TitlesOfParts>
  <Company>IPM-Software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Graef</dc:creator>
  <cp:lastModifiedBy>Jed Graef</cp:lastModifiedBy>
  <cp:lastPrinted>2012-06-19T11:07:58Z</cp:lastPrinted>
  <dcterms:created xsi:type="dcterms:W3CDTF">2003-11-15T17:03:38Z</dcterms:created>
  <dcterms:modified xsi:type="dcterms:W3CDTF">2019-12-18T13:14:17Z</dcterms:modified>
</cp:coreProperties>
</file>